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실수령액 시뮬레이터" sheetId="1" state="visible" r:id="rId3"/>
    <sheet name="2.연봉별 실수령액표" sheetId="2" state="visible" r:id="rId4"/>
    <sheet name="3.대출 상환방식 비교" sheetId="3" state="visible" r:id="rId5"/>
    <sheet name="4.연말정산 체크리스트" sheetId="4" state="visible" r:id="rId6"/>
  </sheets>
  <definedNames>
    <definedName function="false" hidden="true" localSheetId="1" name="_xlnm._FilterDatabase" vbProcedure="false">'2.연봉별 실수령액표'!$A$4:$G$85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<sst xmlns="http://schemas.openxmlformats.org/spreadsheetml/2006/main" count="142" uniqueCount="108">
  <si>
    <r>
      <rPr>
        <b val="true"/>
        <sz val="16"/>
        <color rgb="FF0F2A4A"/>
        <rFont val="맑은 고딕"/>
        <family val="0"/>
        <charset val="1"/>
      </rPr>
      <t xml:space="preserve">2026</t>
    </r>
    <r>
      <rPr>
        <b val="true"/>
        <sz val="16"/>
        <color rgb="FF0F2A4A"/>
        <rFont val="Noto Sans CJK SC"/>
        <family val="2"/>
      </rPr>
      <t xml:space="preserve">년 실수령액 시뮬레이터</t>
    </r>
  </si>
  <si>
    <r>
      <rPr>
        <sz val="9"/>
        <color rgb="FF6B7B8F"/>
        <rFont val="Noto Sans CJK SC"/>
        <family val="2"/>
      </rPr>
      <t xml:space="preserve">노란 칸</t>
    </r>
    <r>
      <rPr>
        <sz val="9"/>
        <color rgb="FF6B7B8F"/>
        <rFont val="맑은 고딕"/>
        <family val="0"/>
        <charset val="1"/>
      </rPr>
      <t xml:space="preserve">(B4:B6)</t>
    </r>
    <r>
      <rPr>
        <sz val="9"/>
        <color rgb="FF6B7B8F"/>
        <rFont val="Noto Sans CJK SC"/>
        <family val="2"/>
      </rPr>
      <t xml:space="preserve">만 고치세요</t>
    </r>
    <r>
      <rPr>
        <sz val="9"/>
        <color rgb="FF6B7B8F"/>
        <rFont val="맑은 고딕"/>
        <family val="0"/>
        <charset val="1"/>
      </rPr>
      <t xml:space="preserve">. </t>
    </r>
    <r>
      <rPr>
        <sz val="9"/>
        <color rgb="FF6B7B8F"/>
        <rFont val="Noto Sans CJK SC"/>
        <family val="2"/>
      </rPr>
      <t xml:space="preserve">나머지는 자동 계산됩니다</t>
    </r>
    <r>
      <rPr>
        <sz val="9"/>
        <color rgb="FF6B7B8F"/>
        <rFont val="맑은 고딕"/>
        <family val="0"/>
        <charset val="1"/>
      </rPr>
      <t xml:space="preserve">.  |  </t>
    </r>
    <r>
      <rPr>
        <sz val="9"/>
        <color rgb="FF6B7B8F"/>
        <rFont val="Noto Sans CJK SC"/>
        <family val="2"/>
      </rPr>
      <t xml:space="preserve">기준</t>
    </r>
    <r>
      <rPr>
        <sz val="9"/>
        <color rgb="FF6B7B8F"/>
        <rFont val="맑은 고딕"/>
        <family val="0"/>
        <charset val="1"/>
      </rPr>
      <t xml:space="preserve">: 2026</t>
    </r>
    <r>
      <rPr>
        <sz val="9"/>
        <color rgb="FF6B7B8F"/>
        <rFont val="Noto Sans CJK SC"/>
        <family val="2"/>
      </rPr>
      <t xml:space="preserve">년 </t>
    </r>
    <r>
      <rPr>
        <sz val="9"/>
        <color rgb="FF6B7B8F"/>
        <rFont val="맑은 고딕"/>
        <family val="0"/>
        <charset val="1"/>
      </rPr>
      <t xml:space="preserve">4</t>
    </r>
    <r>
      <rPr>
        <sz val="9"/>
        <color rgb="FF6B7B8F"/>
        <rFont val="Noto Sans CJK SC"/>
        <family val="2"/>
      </rPr>
      <t xml:space="preserve">대보험 요율</t>
    </r>
  </si>
  <si>
    <r>
      <rPr>
        <b val="true"/>
        <sz val="10"/>
        <color rgb="FF16202E"/>
        <rFont val="Noto Sans CJK SC"/>
        <family val="2"/>
      </rPr>
      <t xml:space="preserve">연봉 </t>
    </r>
    <r>
      <rPr>
        <b val="true"/>
        <sz val="10"/>
        <color rgb="FF16202E"/>
        <rFont val="맑은 고딕"/>
        <family val="0"/>
        <charset val="1"/>
      </rPr>
      <t xml:space="preserve">(</t>
    </r>
    <r>
      <rPr>
        <b val="true"/>
        <sz val="10"/>
        <color rgb="FF16202E"/>
        <rFont val="Noto Sans CJK SC"/>
        <family val="2"/>
      </rPr>
      <t xml:space="preserve">원</t>
    </r>
    <r>
      <rPr>
        <b val="true"/>
        <sz val="10"/>
        <color rgb="FF16202E"/>
        <rFont val="맑은 고딕"/>
        <family val="0"/>
        <charset val="1"/>
      </rPr>
      <t xml:space="preserve">)</t>
    </r>
  </si>
  <si>
    <t xml:space="preserve">← 입력</t>
  </si>
  <si>
    <r>
      <rPr>
        <b val="true"/>
        <sz val="11"/>
        <color rgb="FF0F2A4A"/>
        <rFont val="맑은 고딕"/>
        <family val="0"/>
        <charset val="1"/>
      </rPr>
      <t xml:space="preserve">2026</t>
    </r>
    <r>
      <rPr>
        <b val="true"/>
        <sz val="11"/>
        <color rgb="FF0F2A4A"/>
        <rFont val="Noto Sans CJK SC"/>
        <family val="2"/>
      </rPr>
      <t xml:space="preserve">년 요율</t>
    </r>
  </si>
  <si>
    <r>
      <rPr>
        <b val="true"/>
        <sz val="10"/>
        <color rgb="FF16202E"/>
        <rFont val="Noto Sans CJK SC"/>
        <family val="2"/>
      </rPr>
      <t xml:space="preserve">월 비과세액 </t>
    </r>
    <r>
      <rPr>
        <b val="true"/>
        <sz val="10"/>
        <color rgb="FF16202E"/>
        <rFont val="맑은 고딕"/>
        <family val="0"/>
        <charset val="1"/>
      </rPr>
      <t xml:space="preserve">(</t>
    </r>
    <r>
      <rPr>
        <b val="true"/>
        <sz val="10"/>
        <color rgb="FF16202E"/>
        <rFont val="Noto Sans CJK SC"/>
        <family val="2"/>
      </rPr>
      <t xml:space="preserve">식대 등</t>
    </r>
    <r>
      <rPr>
        <b val="true"/>
        <sz val="10"/>
        <color rgb="FF16202E"/>
        <rFont val="맑은 고딕"/>
        <family val="0"/>
        <charset val="1"/>
      </rPr>
      <t xml:space="preserve">)</t>
    </r>
  </si>
  <si>
    <t xml:space="preserve">국민연금</t>
  </si>
  <si>
    <r>
      <rPr>
        <b val="true"/>
        <sz val="10"/>
        <color rgb="FF16202E"/>
        <rFont val="Noto Sans CJK SC"/>
        <family val="2"/>
      </rPr>
      <t xml:space="preserve">부양가족 수 </t>
    </r>
    <r>
      <rPr>
        <b val="true"/>
        <sz val="10"/>
        <color rgb="FF16202E"/>
        <rFont val="맑은 고딕"/>
        <family val="0"/>
        <charset val="1"/>
      </rPr>
      <t xml:space="preserve">(</t>
    </r>
    <r>
      <rPr>
        <b val="true"/>
        <sz val="10"/>
        <color rgb="FF16202E"/>
        <rFont val="Noto Sans CJK SC"/>
        <family val="2"/>
      </rPr>
      <t xml:space="preserve">본인 포함</t>
    </r>
    <r>
      <rPr>
        <b val="true"/>
        <sz val="10"/>
        <color rgb="FF16202E"/>
        <rFont val="맑은 고딕"/>
        <family val="0"/>
        <charset val="1"/>
      </rPr>
      <t xml:space="preserve">)</t>
    </r>
  </si>
  <si>
    <t xml:space="preserve">건강보험</t>
  </si>
  <si>
    <r>
      <rPr>
        <sz val="9"/>
        <color rgb="FF16202E"/>
        <rFont val="Noto Sans CJK SC"/>
        <family val="2"/>
      </rPr>
      <t xml:space="preserve">장기요양 </t>
    </r>
    <r>
      <rPr>
        <sz val="9"/>
        <color rgb="FF16202E"/>
        <rFont val="맑은 고딕"/>
        <family val="0"/>
        <charset val="1"/>
      </rPr>
      <t xml:space="preserve">(</t>
    </r>
    <r>
      <rPr>
        <sz val="9"/>
        <color rgb="FF16202E"/>
        <rFont val="Noto Sans CJK SC"/>
        <family val="2"/>
      </rPr>
      <t xml:space="preserve">건보료 대비</t>
    </r>
    <r>
      <rPr>
        <sz val="9"/>
        <color rgb="FF16202E"/>
        <rFont val="맑은 고딕"/>
        <family val="0"/>
        <charset val="1"/>
      </rPr>
      <t xml:space="preserve">)</t>
    </r>
  </si>
  <si>
    <t xml:space="preserve">고용보험</t>
  </si>
  <si>
    <t xml:space="preserve">월 공제 내역</t>
  </si>
  <si>
    <t xml:space="preserve">국민연금 기준소득월액 상한</t>
  </si>
  <si>
    <t xml:space="preserve">항목</t>
  </si>
  <si>
    <r>
      <rPr>
        <b val="true"/>
        <sz val="10"/>
        <color rgb="FFFFFFFF"/>
        <rFont val="Noto Sans CJK SC"/>
        <family val="2"/>
      </rPr>
      <t xml:space="preserve">금액 </t>
    </r>
    <r>
      <rPr>
        <b val="true"/>
        <sz val="10"/>
        <color rgb="FFFFFFFF"/>
        <rFont val="맑은 고딕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원</t>
    </r>
    <r>
      <rPr>
        <b val="true"/>
        <sz val="10"/>
        <color rgb="FFFFFFFF"/>
        <rFont val="맑은 고딕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월</t>
    </r>
    <r>
      <rPr>
        <b val="true"/>
        <sz val="10"/>
        <color rgb="FFFFFFFF"/>
        <rFont val="맑은 고딕"/>
        <family val="0"/>
        <charset val="1"/>
      </rPr>
      <t xml:space="preserve">)</t>
    </r>
  </si>
  <si>
    <t xml:space="preserve">월 세전 급여</t>
  </si>
  <si>
    <r>
      <rPr>
        <sz val="10"/>
        <color rgb="FF16202E"/>
        <rFont val="Noto Sans CJK SC"/>
        <family val="2"/>
      </rPr>
      <t xml:space="preserve">과세대상 급여 </t>
    </r>
    <r>
      <rPr>
        <sz val="10"/>
        <color rgb="FF16202E"/>
        <rFont val="맑은 고딕"/>
        <family val="0"/>
        <charset val="1"/>
      </rPr>
      <t xml:space="preserve">(</t>
    </r>
    <r>
      <rPr>
        <sz val="10"/>
        <color rgb="FF16202E"/>
        <rFont val="Noto Sans CJK SC"/>
        <family val="2"/>
      </rPr>
      <t xml:space="preserve">비과세 제외</t>
    </r>
    <r>
      <rPr>
        <sz val="10"/>
        <color rgb="FF16202E"/>
        <rFont val="맑은 고딕"/>
        <family val="0"/>
        <charset val="1"/>
      </rPr>
      <t xml:space="preserve">)</t>
    </r>
  </si>
  <si>
    <r>
      <rPr>
        <b val="true"/>
        <sz val="12"/>
        <color rgb="FF0F2A4A"/>
        <rFont val="Noto Sans CJK SC"/>
        <family val="2"/>
      </rPr>
      <t xml:space="preserve">소득세 계산 상세 </t>
    </r>
    <r>
      <rPr>
        <b val="true"/>
        <sz val="12"/>
        <color rgb="FF0F2A4A"/>
        <rFont val="맑은 고딕"/>
        <family val="0"/>
        <charset val="1"/>
      </rPr>
      <t xml:space="preserve">(</t>
    </r>
    <r>
      <rPr>
        <b val="true"/>
        <sz val="12"/>
        <color rgb="FF0F2A4A"/>
        <rFont val="Noto Sans CJK SC"/>
        <family val="2"/>
      </rPr>
      <t xml:space="preserve">연간</t>
    </r>
    <r>
      <rPr>
        <b val="true"/>
        <sz val="12"/>
        <color rgb="FF0F2A4A"/>
        <rFont val="맑은 고딕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</si>
  <si>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금액 </t>
    </r>
    <r>
      <rPr>
        <b val="true"/>
        <sz val="10"/>
        <color rgb="FFFFFFFF"/>
        <rFont val="맑은 고딕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원</t>
    </r>
    <r>
      <rPr>
        <b val="true"/>
        <sz val="10"/>
        <color rgb="FFFFFFFF"/>
        <rFont val="맑은 고딕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년</t>
    </r>
    <r>
      <rPr>
        <b val="true"/>
        <sz val="10"/>
        <color rgb="FFFFFFFF"/>
        <rFont val="맑은 고딕"/>
        <family val="0"/>
        <charset val="1"/>
      </rPr>
      <t xml:space="preserve">)</t>
    </r>
  </si>
  <si>
    <r>
      <rPr>
        <sz val="9.5"/>
        <color rgb="FF16202E"/>
        <rFont val="Noto Sans CJK SC"/>
        <family val="2"/>
      </rPr>
      <t xml:space="preserve">총급여 </t>
    </r>
    <r>
      <rPr>
        <sz val="9.5"/>
        <color rgb="FF16202E"/>
        <rFont val="맑은 고딕"/>
        <family val="0"/>
        <charset val="1"/>
      </rPr>
      <t xml:space="preserve">(</t>
    </r>
    <r>
      <rPr>
        <sz val="9.5"/>
        <color rgb="FF16202E"/>
        <rFont val="Noto Sans CJK SC"/>
        <family val="2"/>
      </rPr>
      <t xml:space="preserve">연봉 − 연간 비과세</t>
    </r>
    <r>
      <rPr>
        <sz val="9.5"/>
        <color rgb="FF16202E"/>
        <rFont val="맑은 고딕"/>
        <family val="0"/>
        <charset val="1"/>
      </rPr>
      <t xml:space="preserve">)</t>
    </r>
  </si>
  <si>
    <t xml:space="preserve">장기요양보험</t>
  </si>
  <si>
    <t xml:space="preserve">근로소득공제</t>
  </si>
  <si>
    <t xml:space="preserve">근로소득금액</t>
  </si>
  <si>
    <r>
      <rPr>
        <b val="true"/>
        <sz val="10"/>
        <color rgb="FF16202E"/>
        <rFont val="맑은 고딕"/>
        <family val="0"/>
        <charset val="1"/>
      </rPr>
      <t xml:space="preserve">4</t>
    </r>
    <r>
      <rPr>
        <b val="true"/>
        <sz val="10"/>
        <color rgb="FF16202E"/>
        <rFont val="Noto Sans CJK SC"/>
        <family val="2"/>
      </rPr>
      <t xml:space="preserve">대보험 소계</t>
    </r>
  </si>
  <si>
    <r>
      <rPr>
        <sz val="9.5"/>
        <color rgb="FF16202E"/>
        <rFont val="Noto Sans CJK SC"/>
        <family val="2"/>
      </rPr>
      <t xml:space="preserve">인적공제 </t>
    </r>
    <r>
      <rPr>
        <sz val="9.5"/>
        <color rgb="FF16202E"/>
        <rFont val="맑은 고딕"/>
        <family val="0"/>
        <charset val="1"/>
      </rPr>
      <t xml:space="preserve">(150</t>
    </r>
    <r>
      <rPr>
        <sz val="9.5"/>
        <color rgb="FF16202E"/>
        <rFont val="Noto Sans CJK SC"/>
        <family val="2"/>
      </rPr>
      <t xml:space="preserve">만 </t>
    </r>
    <r>
      <rPr>
        <sz val="9.5"/>
        <color rgb="FF16202E"/>
        <rFont val="맑은 고딕"/>
        <family val="0"/>
        <charset val="1"/>
      </rPr>
      <t xml:space="preserve">× </t>
    </r>
    <r>
      <rPr>
        <sz val="9.5"/>
        <color rgb="FF16202E"/>
        <rFont val="Noto Sans CJK SC"/>
        <family val="2"/>
      </rPr>
      <t xml:space="preserve">인원</t>
    </r>
    <r>
      <rPr>
        <sz val="9.5"/>
        <color rgb="FF16202E"/>
        <rFont val="맑은 고딕"/>
        <family val="0"/>
        <charset val="1"/>
      </rPr>
      <t xml:space="preserve">)</t>
    </r>
  </si>
  <si>
    <r>
      <rPr>
        <sz val="10"/>
        <color rgb="FF16202E"/>
        <rFont val="Noto Sans CJK SC"/>
        <family val="2"/>
      </rPr>
      <t xml:space="preserve">소득세 </t>
    </r>
    <r>
      <rPr>
        <sz val="10"/>
        <color rgb="FF16202E"/>
        <rFont val="맑은 고딕"/>
        <family val="0"/>
        <charset val="1"/>
      </rPr>
      <t xml:space="preserve">(</t>
    </r>
    <r>
      <rPr>
        <sz val="10"/>
        <color rgb="FF16202E"/>
        <rFont val="Noto Sans CJK SC"/>
        <family val="2"/>
      </rPr>
      <t xml:space="preserve">연말정산 기준</t>
    </r>
    <r>
      <rPr>
        <sz val="10"/>
        <color rgb="FF16202E"/>
        <rFont val="맑은 고딕"/>
        <family val="0"/>
        <charset val="1"/>
      </rPr>
      <t xml:space="preserve">)</t>
    </r>
  </si>
  <si>
    <r>
      <rPr>
        <sz val="9.5"/>
        <color rgb="FF16202E"/>
        <rFont val="Noto Sans CJK SC"/>
        <family val="2"/>
      </rPr>
      <t xml:space="preserve">연금보험료공제 </t>
    </r>
    <r>
      <rPr>
        <sz val="9.5"/>
        <color rgb="FF16202E"/>
        <rFont val="맑은 고딕"/>
        <family val="0"/>
        <charset val="1"/>
      </rPr>
      <t xml:space="preserve">(</t>
    </r>
    <r>
      <rPr>
        <sz val="9.5"/>
        <color rgb="FF16202E"/>
        <rFont val="Noto Sans CJK SC"/>
        <family val="2"/>
      </rPr>
      <t xml:space="preserve">국민연금</t>
    </r>
    <r>
      <rPr>
        <sz val="9.5"/>
        <color rgb="FF16202E"/>
        <rFont val="맑은 고딕"/>
        <family val="0"/>
        <charset val="1"/>
      </rPr>
      <t xml:space="preserve">)</t>
    </r>
  </si>
  <si>
    <t xml:space="preserve">지방소득세</t>
  </si>
  <si>
    <r>
      <rPr>
        <sz val="9.5"/>
        <color rgb="FF16202E"/>
        <rFont val="Noto Sans CJK SC"/>
        <family val="2"/>
      </rPr>
      <t xml:space="preserve">건강</t>
    </r>
    <r>
      <rPr>
        <sz val="9.5"/>
        <color rgb="FF16202E"/>
        <rFont val="맑은 고딕"/>
        <family val="0"/>
        <charset val="1"/>
      </rPr>
      <t xml:space="preserve">·</t>
    </r>
    <r>
      <rPr>
        <sz val="9.5"/>
        <color rgb="FF16202E"/>
        <rFont val="Noto Sans CJK SC"/>
        <family val="2"/>
      </rPr>
      <t xml:space="preserve">장기</t>
    </r>
    <r>
      <rPr>
        <sz val="9.5"/>
        <color rgb="FF16202E"/>
        <rFont val="맑은 고딕"/>
        <family val="0"/>
        <charset val="1"/>
      </rPr>
      <t xml:space="preserve">·</t>
    </r>
    <r>
      <rPr>
        <sz val="9.5"/>
        <color rgb="FF16202E"/>
        <rFont val="Noto Sans CJK SC"/>
        <family val="2"/>
      </rPr>
      <t xml:space="preserve">고용보험료 공제</t>
    </r>
  </si>
  <si>
    <t xml:space="preserve">공제 합계</t>
  </si>
  <si>
    <t xml:space="preserve">과세표준</t>
  </si>
  <si>
    <t xml:space="preserve">월 실수령액</t>
  </si>
  <si>
    <t xml:space="preserve">산출세액</t>
  </si>
  <si>
    <t xml:space="preserve">연 실수령액</t>
  </si>
  <si>
    <r>
      <rPr>
        <sz val="9.5"/>
        <color rgb="FF16202E"/>
        <rFont val="Noto Sans CJK SC"/>
        <family val="2"/>
      </rPr>
      <t xml:space="preserve">근로소득세액공제 </t>
    </r>
    <r>
      <rPr>
        <sz val="9.5"/>
        <color rgb="FF16202E"/>
        <rFont val="맑은 고딕"/>
        <family val="0"/>
        <charset val="1"/>
      </rPr>
      <t xml:space="preserve">(</t>
    </r>
    <r>
      <rPr>
        <sz val="9.5"/>
        <color rgb="FF16202E"/>
        <rFont val="Noto Sans CJK SC"/>
        <family val="2"/>
      </rPr>
      <t xml:space="preserve">공제 전</t>
    </r>
    <r>
      <rPr>
        <sz val="9.5"/>
        <color rgb="FF16202E"/>
        <rFont val="맑은 고딕"/>
        <family val="0"/>
        <charset val="1"/>
      </rPr>
      <t xml:space="preserve">)</t>
    </r>
  </si>
  <si>
    <t xml:space="preserve">실수령률</t>
  </si>
  <si>
    <t xml:space="preserve">세액공제 한도</t>
  </si>
  <si>
    <t xml:space="preserve">적용 세액공제</t>
  </si>
  <si>
    <r>
      <rPr>
        <sz val="9"/>
        <color rgb="FF6B7B8F"/>
        <rFont val="맑은 고딕"/>
        <family val="0"/>
        <charset val="1"/>
      </rPr>
      <t xml:space="preserve">[</t>
    </r>
    <r>
      <rPr>
        <sz val="9"/>
        <color rgb="FF6B7B8F"/>
        <rFont val="Noto Sans CJK SC"/>
        <family val="2"/>
      </rPr>
      <t xml:space="preserve">읽어주세요</t>
    </r>
    <r>
      <rPr>
        <sz val="9"/>
        <color rgb="FF6B7B8F"/>
        <rFont val="맑은 고딕"/>
        <family val="0"/>
        <charset val="1"/>
      </rPr>
      <t xml:space="preserve">]
· </t>
    </r>
    <r>
      <rPr>
        <sz val="9"/>
        <color rgb="FF6B7B8F"/>
        <rFont val="Noto Sans CJK SC"/>
        <family val="2"/>
      </rPr>
      <t xml:space="preserve">이 시트의 소득세는 </t>
    </r>
    <r>
      <rPr>
        <sz val="9"/>
        <color rgb="FF6B7B8F"/>
        <rFont val="맑은 고딕"/>
        <family val="0"/>
        <charset val="1"/>
      </rPr>
      <t xml:space="preserve">'</t>
    </r>
    <r>
      <rPr>
        <sz val="9"/>
        <color rgb="FF6B7B8F"/>
        <rFont val="Noto Sans CJK SC"/>
        <family val="2"/>
      </rPr>
      <t xml:space="preserve">연말정산 후 최종 결정세액</t>
    </r>
    <r>
      <rPr>
        <sz val="9"/>
        <color rgb="FF6B7B8F"/>
        <rFont val="맑은 고딕"/>
        <family val="0"/>
        <charset val="1"/>
      </rPr>
      <t xml:space="preserve">'</t>
    </r>
    <r>
      <rPr>
        <sz val="9"/>
        <color rgb="FF6B7B8F"/>
        <rFont val="Noto Sans CJK SC"/>
        <family val="2"/>
      </rPr>
      <t xml:space="preserve">을 </t>
    </r>
    <r>
      <rPr>
        <sz val="9"/>
        <color rgb="FF6B7B8F"/>
        <rFont val="맑은 고딕"/>
        <family val="0"/>
        <charset val="1"/>
      </rPr>
      <t xml:space="preserve">12</t>
    </r>
    <r>
      <rPr>
        <sz val="9"/>
        <color rgb="FF6B7B8F"/>
        <rFont val="Noto Sans CJK SC"/>
        <family val="2"/>
      </rPr>
      <t xml:space="preserve">로 나눈 값입니다</t>
    </r>
    <r>
      <rPr>
        <sz val="9"/>
        <color rgb="FF6B7B8F"/>
        <rFont val="맑은 고딕"/>
        <family val="0"/>
        <charset val="1"/>
      </rPr>
      <t xml:space="preserve">.
· </t>
    </r>
    <r>
      <rPr>
        <sz val="9"/>
        <color rgb="FF6B7B8F"/>
        <rFont val="Noto Sans CJK SC"/>
        <family val="2"/>
      </rPr>
      <t xml:space="preserve">회사가 매달 실제로 떼는 금액은 국세청 </t>
    </r>
    <r>
      <rPr>
        <sz val="9"/>
        <color rgb="FF6B7B8F"/>
        <rFont val="맑은 고딕"/>
        <family val="0"/>
        <charset val="1"/>
      </rPr>
      <t xml:space="preserve">'</t>
    </r>
    <r>
      <rPr>
        <sz val="9"/>
        <color rgb="FF6B7B8F"/>
        <rFont val="Noto Sans CJK SC"/>
        <family val="2"/>
      </rPr>
      <t xml:space="preserve">근로소득 간이세액표</t>
    </r>
    <r>
      <rPr>
        <sz val="9"/>
        <color rgb="FF6B7B8F"/>
        <rFont val="맑은 고딕"/>
        <family val="0"/>
        <charset val="1"/>
      </rPr>
      <t xml:space="preserve">'</t>
    </r>
    <r>
      <rPr>
        <sz val="9"/>
        <color rgb="FF6B7B8F"/>
        <rFont val="Noto Sans CJK SC"/>
        <family val="2"/>
      </rPr>
      <t xml:space="preserve">를 따르기 때문에 이 값과 몇 만 원 차이가 납니다</t>
    </r>
    <r>
      <rPr>
        <sz val="9"/>
        <color rgb="FF6B7B8F"/>
        <rFont val="맑은 고딕"/>
        <family val="0"/>
        <charset val="1"/>
      </rPr>
      <t xml:space="preserve">. </t>
    </r>
    <r>
      <rPr>
        <sz val="9"/>
        <color rgb="FF6B7B8F"/>
        <rFont val="Noto Sans CJK SC"/>
        <family val="2"/>
      </rPr>
      <t xml:space="preserve">그 차액이 바로 연말정산 때 환급되거나 추가 납부되는 돈입니다</t>
    </r>
    <r>
      <rPr>
        <sz val="9"/>
        <color rgb="FF6B7B8F"/>
        <rFont val="맑은 고딕"/>
        <family val="0"/>
        <charset val="1"/>
      </rPr>
      <t xml:space="preserve">.
· </t>
    </r>
    <r>
      <rPr>
        <sz val="9"/>
        <color rgb="FF6B7B8F"/>
        <rFont val="Noto Sans CJK SC"/>
        <family val="2"/>
      </rPr>
      <t xml:space="preserve">시트</t>
    </r>
    <r>
      <rPr>
        <sz val="9"/>
        <color rgb="FF6B7B8F"/>
        <rFont val="맑은 고딕"/>
        <family val="0"/>
        <charset val="1"/>
      </rPr>
      <t xml:space="preserve">2</t>
    </r>
    <r>
      <rPr>
        <sz val="9"/>
        <color rgb="FF6B7B8F"/>
        <rFont val="Noto Sans CJK SC"/>
        <family val="2"/>
      </rPr>
      <t xml:space="preserve">의 실수령액표는 월 원천징수 기준 추정치라 이 시트와 값이 다를 수 있습니다</t>
    </r>
    <r>
      <rPr>
        <sz val="9"/>
        <color rgb="FF6B7B8F"/>
        <rFont val="맑은 고딕"/>
        <family val="0"/>
        <charset val="1"/>
      </rPr>
      <t xml:space="preserve">. </t>
    </r>
    <r>
      <rPr>
        <sz val="9"/>
        <color rgb="FF6B7B8F"/>
        <rFont val="Noto Sans CJK SC"/>
        <family val="2"/>
      </rPr>
      <t xml:space="preserve">둘 다 정상입니다</t>
    </r>
    <r>
      <rPr>
        <sz val="9"/>
        <color rgb="FF6B7B8F"/>
        <rFont val="맑은 고딕"/>
        <family val="0"/>
        <charset val="1"/>
      </rPr>
      <t xml:space="preserve">.
· </t>
    </r>
    <r>
      <rPr>
        <sz val="9"/>
        <color rgb="FF6B7B8F"/>
        <rFont val="Noto Sans CJK SC"/>
        <family val="2"/>
      </rPr>
      <t xml:space="preserve">의료비</t>
    </r>
    <r>
      <rPr>
        <sz val="9"/>
        <color rgb="FF6B7B8F"/>
        <rFont val="맑은 고딕"/>
        <family val="0"/>
        <charset val="1"/>
      </rPr>
      <t xml:space="preserve">·</t>
    </r>
    <r>
      <rPr>
        <sz val="9"/>
        <color rgb="FF6B7B8F"/>
        <rFont val="Noto Sans CJK SC"/>
        <family val="2"/>
      </rPr>
      <t xml:space="preserve">교육비</t>
    </r>
    <r>
      <rPr>
        <sz val="9"/>
        <color rgb="FF6B7B8F"/>
        <rFont val="맑은 고딕"/>
        <family val="0"/>
        <charset val="1"/>
      </rPr>
      <t xml:space="preserve">·</t>
    </r>
    <r>
      <rPr>
        <sz val="9"/>
        <color rgb="FF6B7B8F"/>
        <rFont val="Noto Sans CJK SC"/>
        <family val="2"/>
      </rPr>
      <t xml:space="preserve">기부금</t>
    </r>
    <r>
      <rPr>
        <sz val="9"/>
        <color rgb="FF6B7B8F"/>
        <rFont val="맑은 고딕"/>
        <family val="0"/>
        <charset val="1"/>
      </rPr>
      <t xml:space="preserve">·</t>
    </r>
    <r>
      <rPr>
        <sz val="9"/>
        <color rgb="FF6B7B8F"/>
        <rFont val="Noto Sans CJK SC"/>
        <family val="2"/>
      </rPr>
      <t xml:space="preserve">연금저축 등 개인별 공제는 반영하지 않았습니다</t>
    </r>
    <r>
      <rPr>
        <sz val="9"/>
        <color rgb="FF6B7B8F"/>
        <rFont val="맑은 고딕"/>
        <family val="0"/>
        <charset val="1"/>
      </rPr>
      <t xml:space="preserve">. </t>
    </r>
    <r>
      <rPr>
        <sz val="9"/>
        <color rgb="FF6B7B8F"/>
        <rFont val="Noto Sans CJK SC"/>
        <family val="2"/>
      </rPr>
      <t xml:space="preserve">이것들을 넣으면 실제 세금은 더 줄어듭니다</t>
    </r>
    <r>
      <rPr>
        <sz val="9"/>
        <color rgb="FF6B7B8F"/>
        <rFont val="맑은 고딕"/>
        <family val="0"/>
        <charset val="1"/>
      </rPr>
      <t xml:space="preserve">.
· </t>
    </r>
    <r>
      <rPr>
        <sz val="9"/>
        <color rgb="FF6B7B8F"/>
        <rFont val="Noto Sans CJK SC"/>
        <family val="2"/>
      </rPr>
      <t xml:space="preserve">출처</t>
    </r>
    <r>
      <rPr>
        <sz val="9"/>
        <color rgb="FF6B7B8F"/>
        <rFont val="맑은 고딕"/>
        <family val="0"/>
        <charset val="1"/>
      </rPr>
      <t xml:space="preserve">: 4</t>
    </r>
    <r>
      <rPr>
        <sz val="9"/>
        <color rgb="FF6B7B8F"/>
        <rFont val="Noto Sans CJK SC"/>
        <family val="2"/>
      </rPr>
      <t xml:space="preserve">대사회보험 정보연계센터 </t>
    </r>
    <r>
      <rPr>
        <sz val="9"/>
        <color rgb="FF6B7B8F"/>
        <rFont val="맑은 고딕"/>
        <family val="0"/>
        <charset val="1"/>
      </rPr>
      <t xml:space="preserve">/ </t>
    </r>
    <r>
      <rPr>
        <sz val="9"/>
        <color rgb="FF6B7B8F"/>
        <rFont val="Noto Sans CJK SC"/>
        <family val="2"/>
      </rPr>
      <t xml:space="preserve">보건복지부 고시 </t>
    </r>
    <r>
      <rPr>
        <sz val="9"/>
        <color rgb="FF6B7B8F"/>
        <rFont val="맑은 고딕"/>
        <family val="0"/>
        <charset val="1"/>
      </rPr>
      <t xml:space="preserve">/ </t>
    </r>
    <r>
      <rPr>
        <sz val="9"/>
        <color rgb="FF6B7B8F"/>
        <rFont val="Noto Sans CJK SC"/>
        <family val="2"/>
      </rPr>
      <t xml:space="preserve">국세청 세율표 </t>
    </r>
    <r>
      <rPr>
        <sz val="9"/>
        <color rgb="FF6B7B8F"/>
        <rFont val="맑은 고딕"/>
        <family val="0"/>
        <charset val="1"/>
      </rPr>
      <t xml:space="preserve">(2026</t>
    </r>
    <r>
      <rPr>
        <sz val="9"/>
        <color rgb="FF6B7B8F"/>
        <rFont val="Noto Sans CJK SC"/>
        <family val="2"/>
      </rPr>
      <t xml:space="preserve">년 기준</t>
    </r>
    <r>
      <rPr>
        <sz val="9"/>
        <color rgb="FF6B7B8F"/>
        <rFont val="맑은 고딕"/>
        <family val="0"/>
        <charset val="1"/>
      </rPr>
      <t xml:space="preserve">)</t>
    </r>
  </si>
  <si>
    <r>
      <rPr>
        <b val="true"/>
        <sz val="9.5"/>
        <color rgb="FF16202E"/>
        <rFont val="Noto Sans CJK SC"/>
        <family val="2"/>
      </rPr>
      <t xml:space="preserve">연간 소득세 </t>
    </r>
    <r>
      <rPr>
        <b val="true"/>
        <sz val="9.5"/>
        <color rgb="FF16202E"/>
        <rFont val="맑은 고딕"/>
        <family val="0"/>
        <charset val="1"/>
      </rPr>
      <t xml:space="preserve">(</t>
    </r>
    <r>
      <rPr>
        <b val="true"/>
        <sz val="9.5"/>
        <color rgb="FF16202E"/>
        <rFont val="Noto Sans CJK SC"/>
        <family val="2"/>
      </rPr>
      <t xml:space="preserve">결정세액</t>
    </r>
    <r>
      <rPr>
        <b val="true"/>
        <sz val="9.5"/>
        <color rgb="FF16202E"/>
        <rFont val="맑은 고딕"/>
        <family val="0"/>
        <charset val="1"/>
      </rPr>
      <t xml:space="preserve">)</t>
    </r>
  </si>
  <si>
    <t xml:space="preserve">연간 지방소득세</t>
  </si>
  <si>
    <t xml:space="preserve">연간 세금 합계</t>
  </si>
  <si>
    <r>
      <rPr>
        <sz val="9.5"/>
        <color rgb="FF16202E"/>
        <rFont val="맑은 고딕"/>
        <family val="0"/>
        <charset val="1"/>
      </rPr>
      <t xml:space="preserve">(</t>
    </r>
    <r>
      <rPr>
        <sz val="9.5"/>
        <color rgb="FF16202E"/>
        <rFont val="Noto Sans CJK SC"/>
        <family val="2"/>
      </rPr>
      <t xml:space="preserve">월 환산용</t>
    </r>
    <r>
      <rPr>
        <sz val="9.5"/>
        <color rgb="FF16202E"/>
        <rFont val="맑은 고딕"/>
        <family val="0"/>
        <charset val="1"/>
      </rPr>
      <t xml:space="preserve">) </t>
    </r>
    <r>
      <rPr>
        <sz val="9.5"/>
        <color rgb="FF16202E"/>
        <rFont val="Noto Sans CJK SC"/>
        <family val="2"/>
      </rPr>
      <t xml:space="preserve">연간 소득세</t>
    </r>
  </si>
  <si>
    <r>
      <rPr>
        <sz val="9"/>
        <color rgb="FF6B7B8F"/>
        <rFont val="맑은 고딕"/>
        <family val="0"/>
        <charset val="1"/>
      </rPr>
      <t xml:space="preserve">[</t>
    </r>
    <r>
      <rPr>
        <sz val="9"/>
        <color rgb="FF6B7B8F"/>
        <rFont val="Noto Sans CJK SC"/>
        <family val="2"/>
      </rPr>
      <t xml:space="preserve">사용 예시</t>
    </r>
    <r>
      <rPr>
        <sz val="9"/>
        <color rgb="FF6B7B8F"/>
        <rFont val="맑은 고딕"/>
        <family val="0"/>
        <charset val="1"/>
      </rPr>
      <t xml:space="preserve">]
</t>
    </r>
    <r>
      <rPr>
        <sz val="9"/>
        <color rgb="FF6B7B8F"/>
        <rFont val="Noto Sans CJK SC"/>
        <family val="2"/>
      </rPr>
      <t xml:space="preserve">연봉 </t>
    </r>
    <r>
      <rPr>
        <sz val="9"/>
        <color rgb="FF6B7B8F"/>
        <rFont val="맑은 고딕"/>
        <family val="0"/>
        <charset val="1"/>
      </rPr>
      <t xml:space="preserve">4,000</t>
    </r>
    <r>
      <rPr>
        <sz val="9"/>
        <color rgb="FF6B7B8F"/>
        <rFont val="Noto Sans CJK SC"/>
        <family val="2"/>
      </rPr>
      <t xml:space="preserve">만원 </t>
    </r>
    <r>
      <rPr>
        <sz val="9"/>
        <color rgb="FF6B7B8F"/>
        <rFont val="맑은 고딕"/>
        <family val="0"/>
        <charset val="1"/>
      </rPr>
      <t xml:space="preserve">· </t>
    </r>
    <r>
      <rPr>
        <sz val="9"/>
        <color rgb="FF6B7B8F"/>
        <rFont val="Noto Sans CJK SC"/>
        <family val="2"/>
      </rPr>
      <t xml:space="preserve">비과세 </t>
    </r>
    <r>
      <rPr>
        <sz val="9"/>
        <color rgb="FF6B7B8F"/>
        <rFont val="맑은 고딕"/>
        <family val="0"/>
        <charset val="1"/>
      </rPr>
      <t xml:space="preserve">20</t>
    </r>
    <r>
      <rPr>
        <sz val="9"/>
        <color rgb="FF6B7B8F"/>
        <rFont val="Noto Sans CJK SC"/>
        <family val="2"/>
      </rPr>
      <t xml:space="preserve">만원 </t>
    </r>
    <r>
      <rPr>
        <sz val="9"/>
        <color rgb="FF6B7B8F"/>
        <rFont val="맑은 고딕"/>
        <family val="0"/>
        <charset val="1"/>
      </rPr>
      <t xml:space="preserve">· </t>
    </r>
    <r>
      <rPr>
        <sz val="9"/>
        <color rgb="FF6B7B8F"/>
        <rFont val="Noto Sans CJK SC"/>
        <family val="2"/>
      </rPr>
      <t xml:space="preserve">부양가족 </t>
    </r>
    <r>
      <rPr>
        <sz val="9"/>
        <color rgb="FF6B7B8F"/>
        <rFont val="맑은 고딕"/>
        <family val="0"/>
        <charset val="1"/>
      </rPr>
      <t xml:space="preserve">1</t>
    </r>
    <r>
      <rPr>
        <sz val="9"/>
        <color rgb="FF6B7B8F"/>
        <rFont val="Noto Sans CJK SC"/>
        <family val="2"/>
      </rPr>
      <t xml:space="preserve">명을 넣으면
</t>
    </r>
    <r>
      <rPr>
        <sz val="9"/>
        <color rgb="FF6B7B8F"/>
        <rFont val="맑은 고딕"/>
        <family val="0"/>
        <charset val="1"/>
      </rPr>
      <t xml:space="preserve">4</t>
    </r>
    <r>
      <rPr>
        <sz val="9"/>
        <color rgb="FF6B7B8F"/>
        <rFont val="Noto Sans CJK SC"/>
        <family val="2"/>
      </rPr>
      <t xml:space="preserve">대보험 월 </t>
    </r>
    <r>
      <rPr>
        <sz val="9"/>
        <color rgb="FF6B7B8F"/>
        <rFont val="맑은 고딕"/>
        <family val="0"/>
        <charset val="1"/>
      </rPr>
      <t xml:space="preserve">304,477</t>
    </r>
    <r>
      <rPr>
        <sz val="9"/>
        <color rgb="FF6B7B8F"/>
        <rFont val="Noto Sans CJK SC"/>
        <family val="2"/>
      </rPr>
      <t xml:space="preserve">원이 계산됩니다</t>
    </r>
    <r>
      <rPr>
        <sz val="9"/>
        <color rgb="FF6B7B8F"/>
        <rFont val="맑은 고딕"/>
        <family val="0"/>
        <charset val="1"/>
      </rPr>
      <t xml:space="preserve">.
</t>
    </r>
    <r>
      <rPr>
        <sz val="9"/>
        <color rgb="FF6B7B8F"/>
        <rFont val="Noto Sans CJK SC"/>
        <family val="2"/>
      </rPr>
      <t xml:space="preserve">연봉만 </t>
    </r>
    <r>
      <rPr>
        <sz val="9"/>
        <color rgb="FF6B7B8F"/>
        <rFont val="맑은 고딕"/>
        <family val="0"/>
        <charset val="1"/>
      </rPr>
      <t xml:space="preserve">5,000</t>
    </r>
    <r>
      <rPr>
        <sz val="9"/>
        <color rgb="FF6B7B8F"/>
        <rFont val="Noto Sans CJK SC"/>
        <family val="2"/>
      </rPr>
      <t xml:space="preserve">만원으로 바꿔보세요</t>
    </r>
    <r>
      <rPr>
        <sz val="9"/>
        <color rgb="FF6B7B8F"/>
        <rFont val="맑은 고딕"/>
        <family val="0"/>
        <charset val="1"/>
      </rPr>
      <t xml:space="preserve">. </t>
    </r>
    <r>
      <rPr>
        <sz val="9"/>
        <color rgb="FF6B7B8F"/>
        <rFont val="Noto Sans CJK SC"/>
        <family val="2"/>
      </rPr>
      <t xml:space="preserve">세전은 월 </t>
    </r>
    <r>
      <rPr>
        <sz val="9"/>
        <color rgb="FF6B7B8F"/>
        <rFont val="맑은 고딕"/>
        <family val="0"/>
        <charset val="1"/>
      </rPr>
      <t xml:space="preserve">83</t>
    </r>
    <r>
      <rPr>
        <sz val="9"/>
        <color rgb="FF6B7B8F"/>
        <rFont val="Noto Sans CJK SC"/>
        <family val="2"/>
      </rPr>
      <t xml:space="preserve">만원 오르지만
실수령은 그보다 적게 오르는 걸 볼 수 있습니다</t>
    </r>
    <r>
      <rPr>
        <sz val="9"/>
        <color rgb="FF6B7B8F"/>
        <rFont val="맑은 고딕"/>
        <family val="0"/>
        <charset val="1"/>
      </rPr>
      <t xml:space="preserve">.
</t>
    </r>
    <r>
      <rPr>
        <sz val="9"/>
        <color rgb="FF6B7B8F"/>
        <rFont val="Noto Sans CJK SC"/>
        <family val="2"/>
      </rPr>
      <t xml:space="preserve">부양가족을 </t>
    </r>
    <r>
      <rPr>
        <sz val="9"/>
        <color rgb="FF6B7B8F"/>
        <rFont val="맑은 고딕"/>
        <family val="0"/>
        <charset val="1"/>
      </rPr>
      <t xml:space="preserve">2</t>
    </r>
    <r>
      <rPr>
        <sz val="9"/>
        <color rgb="FF6B7B8F"/>
        <rFont val="Noto Sans CJK SC"/>
        <family val="2"/>
      </rPr>
      <t xml:space="preserve">명으로 바꾸면 인적공제가 </t>
    </r>
    <r>
      <rPr>
        <sz val="9"/>
        <color rgb="FF6B7B8F"/>
        <rFont val="맑은 고딕"/>
        <family val="0"/>
        <charset val="1"/>
      </rPr>
      <t xml:space="preserve">150</t>
    </r>
    <r>
      <rPr>
        <sz val="9"/>
        <color rgb="FF6B7B8F"/>
        <rFont val="Noto Sans CJK SC"/>
        <family val="2"/>
      </rPr>
      <t xml:space="preserve">만원 늘어
과세표준이 줄고 세금이 내려갑니다</t>
    </r>
    <r>
      <rPr>
        <sz val="9"/>
        <color rgb="FF6B7B8F"/>
        <rFont val="맑은 고딕"/>
        <family val="0"/>
        <charset val="1"/>
      </rPr>
      <t xml:space="preserve">.</t>
    </r>
  </si>
  <si>
    <r>
      <rPr>
        <b val="true"/>
        <sz val="15"/>
        <color rgb="FF0F2A4A"/>
        <rFont val="맑은 고딕"/>
        <family val="0"/>
        <charset val="1"/>
      </rPr>
      <t xml:space="preserve">2026</t>
    </r>
    <r>
      <rPr>
        <b val="true"/>
        <sz val="15"/>
        <color rgb="FF0F2A4A"/>
        <rFont val="Noto Sans CJK SC"/>
        <family val="2"/>
      </rPr>
      <t xml:space="preserve">년 연봉별 실수령액표 </t>
    </r>
    <r>
      <rPr>
        <b val="true"/>
        <sz val="15"/>
        <color rgb="FF0F2A4A"/>
        <rFont val="맑은 고딕"/>
        <family val="0"/>
        <charset val="1"/>
      </rPr>
      <t xml:space="preserve">(2,000</t>
    </r>
    <r>
      <rPr>
        <b val="true"/>
        <sz val="15"/>
        <color rgb="FF0F2A4A"/>
        <rFont val="Noto Sans CJK SC"/>
        <family val="2"/>
      </rPr>
      <t xml:space="preserve">만원 </t>
    </r>
    <r>
      <rPr>
        <b val="true"/>
        <sz val="15"/>
        <color rgb="FF0F2A4A"/>
        <rFont val="맑은 고딕"/>
        <family val="0"/>
        <charset val="1"/>
      </rPr>
      <t xml:space="preserve">~ 1</t>
    </r>
    <r>
      <rPr>
        <b val="true"/>
        <sz val="15"/>
        <color rgb="FF0F2A4A"/>
        <rFont val="Noto Sans CJK SC"/>
        <family val="2"/>
      </rPr>
      <t xml:space="preserve">억원</t>
    </r>
    <r>
      <rPr>
        <b val="true"/>
        <sz val="15"/>
        <color rgb="FF0F2A4A"/>
        <rFont val="맑은 고딕"/>
        <family val="0"/>
        <charset val="1"/>
      </rPr>
      <t xml:space="preserve">)</t>
    </r>
  </si>
  <si>
    <r>
      <rPr>
        <sz val="9"/>
        <color rgb="FF6B7B8F"/>
        <rFont val="Noto Sans CJK SC"/>
        <family val="2"/>
      </rPr>
      <t xml:space="preserve">기준</t>
    </r>
    <r>
      <rPr>
        <sz val="9"/>
        <color rgb="FF6B7B8F"/>
        <rFont val="맑은 고딕"/>
        <family val="0"/>
        <charset val="1"/>
      </rPr>
      <t xml:space="preserve">: 2026</t>
    </r>
    <r>
      <rPr>
        <sz val="9"/>
        <color rgb="FF6B7B8F"/>
        <rFont val="Noto Sans CJK SC"/>
        <family val="2"/>
      </rPr>
      <t xml:space="preserve">년 </t>
    </r>
    <r>
      <rPr>
        <sz val="9"/>
        <color rgb="FF6B7B8F"/>
        <rFont val="맑은 고딕"/>
        <family val="0"/>
        <charset val="1"/>
      </rPr>
      <t xml:space="preserve">4</t>
    </r>
    <r>
      <rPr>
        <sz val="9"/>
        <color rgb="FF6B7B8F"/>
        <rFont val="Noto Sans CJK SC"/>
        <family val="2"/>
      </rPr>
      <t xml:space="preserve">대보험 요율 </t>
    </r>
    <r>
      <rPr>
        <sz val="9"/>
        <color rgb="FF6B7B8F"/>
        <rFont val="맑은 고딕"/>
        <family val="0"/>
        <charset val="1"/>
      </rPr>
      <t xml:space="preserve">/ </t>
    </r>
    <r>
      <rPr>
        <sz val="9"/>
        <color rgb="FF6B7B8F"/>
        <rFont val="Noto Sans CJK SC"/>
        <family val="2"/>
      </rPr>
      <t xml:space="preserve">비과세 월 </t>
    </r>
    <r>
      <rPr>
        <sz val="9"/>
        <color rgb="FF6B7B8F"/>
        <rFont val="맑은 고딕"/>
        <family val="0"/>
        <charset val="1"/>
      </rPr>
      <t xml:space="preserve">20</t>
    </r>
    <r>
      <rPr>
        <sz val="9"/>
        <color rgb="FF6B7B8F"/>
        <rFont val="Noto Sans CJK SC"/>
        <family val="2"/>
      </rPr>
      <t xml:space="preserve">만원</t>
    </r>
    <r>
      <rPr>
        <sz val="9"/>
        <color rgb="FF6B7B8F"/>
        <rFont val="맑은 고딕"/>
        <family val="0"/>
        <charset val="1"/>
      </rPr>
      <t xml:space="preserve">(</t>
    </r>
    <r>
      <rPr>
        <sz val="9"/>
        <color rgb="FF6B7B8F"/>
        <rFont val="Noto Sans CJK SC"/>
        <family val="2"/>
      </rPr>
      <t xml:space="preserve">식대</t>
    </r>
    <r>
      <rPr>
        <sz val="9"/>
        <color rgb="FF6B7B8F"/>
        <rFont val="맑은 고딕"/>
        <family val="0"/>
        <charset val="1"/>
      </rPr>
      <t xml:space="preserve">) / </t>
    </r>
    <r>
      <rPr>
        <sz val="9"/>
        <color rgb="FF6B7B8F"/>
        <rFont val="Noto Sans CJK SC"/>
        <family val="2"/>
      </rPr>
      <t xml:space="preserve">부양가족 본인 </t>
    </r>
    <r>
      <rPr>
        <sz val="9"/>
        <color rgb="FF6B7B8F"/>
        <rFont val="맑은 고딕"/>
        <family val="0"/>
        <charset val="1"/>
      </rPr>
      <t xml:space="preserve">1</t>
    </r>
    <r>
      <rPr>
        <sz val="9"/>
        <color rgb="FF6B7B8F"/>
        <rFont val="Noto Sans CJK SC"/>
        <family val="2"/>
      </rPr>
      <t xml:space="preserve">명 </t>
    </r>
    <r>
      <rPr>
        <sz val="9"/>
        <color rgb="FF6B7B8F"/>
        <rFont val="맑은 고딕"/>
        <family val="0"/>
        <charset val="1"/>
      </rPr>
      <t xml:space="preserve">/ </t>
    </r>
    <r>
      <rPr>
        <sz val="9"/>
        <color rgb="FF6B7B8F"/>
        <rFont val="Noto Sans CJK SC"/>
        <family val="2"/>
      </rPr>
      <t xml:space="preserve">월 원천징수 기준 추정치 </t>
    </r>
    <r>
      <rPr>
        <sz val="9"/>
        <color rgb="FF6B7B8F"/>
        <rFont val="맑은 고딕"/>
        <family val="0"/>
        <charset val="1"/>
      </rPr>
      <t xml:space="preserve">· </t>
    </r>
    <r>
      <rPr>
        <sz val="9"/>
        <color rgb="FF6B7B8F"/>
        <rFont val="Noto Sans CJK SC"/>
        <family val="2"/>
      </rPr>
      <t xml:space="preserve">단위</t>
    </r>
    <r>
      <rPr>
        <sz val="9"/>
        <color rgb="FF6B7B8F"/>
        <rFont val="맑은 고딕"/>
        <family val="0"/>
        <charset val="1"/>
      </rPr>
      <t xml:space="preserve">: </t>
    </r>
    <r>
      <rPr>
        <sz val="9"/>
        <color rgb="FF6B7B8F"/>
        <rFont val="Noto Sans CJK SC"/>
        <family val="2"/>
      </rPr>
      <t xml:space="preserve">원</t>
    </r>
  </si>
  <si>
    <r>
      <rPr>
        <b val="true"/>
        <sz val="10"/>
        <color rgb="FFFFFFFF"/>
        <rFont val="Noto Sans CJK SC"/>
        <family val="2"/>
      </rPr>
      <t xml:space="preserve">연봉</t>
    </r>
    <r>
      <rPr>
        <b val="true"/>
        <sz val="10"/>
        <color rgb="FFFFFFFF"/>
        <rFont val="맑은 고딕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만원</t>
    </r>
    <r>
      <rPr>
        <b val="true"/>
        <sz val="10"/>
        <color rgb="FFFFFFFF"/>
        <rFont val="맑은 고딕"/>
        <family val="0"/>
        <charset val="1"/>
      </rPr>
      <t xml:space="preserve">)</t>
    </r>
  </si>
  <si>
    <t xml:space="preserve">월 세전</t>
  </si>
  <si>
    <r>
      <rPr>
        <b val="true"/>
        <sz val="10"/>
        <color rgb="FFFFFFFF"/>
        <rFont val="맑은 고딕"/>
        <family val="0"/>
        <charset val="1"/>
      </rPr>
      <t xml:space="preserve">4</t>
    </r>
    <r>
      <rPr>
        <b val="true"/>
        <sz val="10"/>
        <color rgb="FFFFFFFF"/>
        <rFont val="Noto Sans CJK SC"/>
        <family val="2"/>
      </rPr>
      <t xml:space="preserve">대보험</t>
    </r>
  </si>
  <si>
    <r>
      <rPr>
        <b val="true"/>
        <sz val="10"/>
        <color rgb="FFFFFFFF"/>
        <rFont val="Noto Sans CJK SC"/>
        <family val="2"/>
      </rPr>
      <t xml:space="preserve">소득세</t>
    </r>
    <r>
      <rPr>
        <b val="true"/>
        <sz val="10"/>
        <color rgb="FFFFFFFF"/>
        <rFont val="맑은 고딕"/>
        <family val="0"/>
        <charset val="1"/>
      </rPr>
      <t xml:space="preserve">+</t>
    </r>
    <r>
      <rPr>
        <b val="true"/>
        <sz val="10"/>
        <color rgb="FFFFFFFF"/>
        <rFont val="Noto Sans CJK SC"/>
        <family val="2"/>
      </rPr>
      <t xml:space="preserve">지방세</t>
    </r>
  </si>
  <si>
    <t xml:space="preserve">월 실수령</t>
  </si>
  <si>
    <t xml:space="preserve">연 실수령</t>
  </si>
  <si>
    <t xml:space="preserve">대출 상환방식 비교</t>
  </si>
  <si>
    <r>
      <rPr>
        <sz val="9"/>
        <color rgb="FF6B7B8F"/>
        <rFont val="Noto Sans CJK SC"/>
        <family val="2"/>
      </rPr>
      <t xml:space="preserve">노란 칸</t>
    </r>
    <r>
      <rPr>
        <sz val="9"/>
        <color rgb="FF6B7B8F"/>
        <rFont val="맑은 고딕"/>
        <family val="0"/>
        <charset val="1"/>
      </rPr>
      <t xml:space="preserve">(B4:B6)</t>
    </r>
    <r>
      <rPr>
        <sz val="9"/>
        <color rgb="FF6B7B8F"/>
        <rFont val="Noto Sans CJK SC"/>
        <family val="2"/>
      </rPr>
      <t xml:space="preserve">만 고치세요</t>
    </r>
    <r>
      <rPr>
        <sz val="9"/>
        <color rgb="FF6B7B8F"/>
        <rFont val="맑은 고딕"/>
        <family val="0"/>
        <charset val="1"/>
      </rPr>
      <t xml:space="preserve">.</t>
    </r>
  </si>
  <si>
    <r>
      <rPr>
        <b val="true"/>
        <sz val="10"/>
        <color rgb="FF16202E"/>
        <rFont val="Noto Sans CJK SC"/>
        <family val="2"/>
      </rPr>
      <t xml:space="preserve">대출 금액 </t>
    </r>
    <r>
      <rPr>
        <b val="true"/>
        <sz val="10"/>
        <color rgb="FF16202E"/>
        <rFont val="맑은 고딕"/>
        <family val="0"/>
        <charset val="1"/>
      </rPr>
      <t xml:space="preserve">(</t>
    </r>
    <r>
      <rPr>
        <b val="true"/>
        <sz val="10"/>
        <color rgb="FF16202E"/>
        <rFont val="Noto Sans CJK SC"/>
        <family val="2"/>
      </rPr>
      <t xml:space="preserve">원</t>
    </r>
    <r>
      <rPr>
        <b val="true"/>
        <sz val="10"/>
        <color rgb="FF16202E"/>
        <rFont val="맑은 고딕"/>
        <family val="0"/>
        <charset val="1"/>
      </rPr>
      <t xml:space="preserve">)</t>
    </r>
  </si>
  <si>
    <r>
      <rPr>
        <b val="true"/>
        <sz val="10"/>
        <color rgb="FF16202E"/>
        <rFont val="Noto Sans CJK SC"/>
        <family val="2"/>
      </rPr>
      <t xml:space="preserve">연 금리 </t>
    </r>
    <r>
      <rPr>
        <b val="true"/>
        <sz val="10"/>
        <color rgb="FF16202E"/>
        <rFont val="맑은 고딕"/>
        <family val="0"/>
        <charset val="1"/>
      </rPr>
      <t xml:space="preserve">(%)</t>
    </r>
  </si>
  <si>
    <r>
      <rPr>
        <b val="true"/>
        <sz val="10"/>
        <color rgb="FF16202E"/>
        <rFont val="Noto Sans CJK SC"/>
        <family val="2"/>
      </rPr>
      <t xml:space="preserve">대출 기간 </t>
    </r>
    <r>
      <rPr>
        <b val="true"/>
        <sz val="10"/>
        <color rgb="FF16202E"/>
        <rFont val="맑은 고딕"/>
        <family val="0"/>
        <charset val="1"/>
      </rPr>
      <t xml:space="preserve">(</t>
    </r>
    <r>
      <rPr>
        <b val="true"/>
        <sz val="10"/>
        <color rgb="FF16202E"/>
        <rFont val="Noto Sans CJK SC"/>
        <family val="2"/>
      </rPr>
      <t xml:space="preserve">년</t>
    </r>
    <r>
      <rPr>
        <b val="true"/>
        <sz val="10"/>
        <color rgb="FF16202E"/>
        <rFont val="맑은 고딕"/>
        <family val="0"/>
        <charset val="1"/>
      </rPr>
      <t xml:space="preserve">)</t>
    </r>
  </si>
  <si>
    <t xml:space="preserve">월 이자율</t>
  </si>
  <si>
    <t xml:space="preserve">총 개월수</t>
  </si>
  <si>
    <t xml:space="preserve">원리금균등</t>
  </si>
  <si>
    <t xml:space="preserve">원금균등</t>
  </si>
  <si>
    <t xml:space="preserve">만기일시</t>
  </si>
  <si>
    <t xml:space="preserve">첫 달 상환액</t>
  </si>
  <si>
    <t xml:space="preserve">마지막 달 상환액</t>
  </si>
  <si>
    <t xml:space="preserve">총 상환액</t>
  </si>
  <si>
    <t xml:space="preserve">총 이자</t>
  </si>
  <si>
    <t xml:space="preserve">원리금균등 대비 절약액</t>
  </si>
  <si>
    <r>
      <rPr>
        <sz val="9"/>
        <color rgb="FF6B7B8F"/>
        <rFont val="맑은 고딕"/>
        <family val="0"/>
        <charset val="1"/>
      </rPr>
      <t xml:space="preserve">[</t>
    </r>
    <r>
      <rPr>
        <sz val="9"/>
        <color rgb="FF6B7B8F"/>
        <rFont val="Noto Sans CJK SC"/>
        <family val="2"/>
      </rPr>
      <t xml:space="preserve">해석하는 법</t>
    </r>
    <r>
      <rPr>
        <sz val="9"/>
        <color rgb="FF6B7B8F"/>
        <rFont val="맑은 고딕"/>
        <family val="0"/>
        <charset val="1"/>
      </rPr>
      <t xml:space="preserve">]
· </t>
    </r>
    <r>
      <rPr>
        <sz val="9"/>
        <color rgb="FF6B7B8F"/>
        <rFont val="Noto Sans CJK SC"/>
        <family val="2"/>
      </rPr>
      <t xml:space="preserve">원금균등은 첫 달 부담이 크지만 총이자가 가장 적습니다</t>
    </r>
    <r>
      <rPr>
        <sz val="9"/>
        <color rgb="FF6B7B8F"/>
        <rFont val="맑은 고딕"/>
        <family val="0"/>
        <charset val="1"/>
      </rPr>
      <t xml:space="preserve">. </t>
    </r>
    <r>
      <rPr>
        <sz val="9"/>
        <color rgb="FF6B7B8F"/>
        <rFont val="Noto Sans CJK SC"/>
        <family val="2"/>
      </rPr>
      <t xml:space="preserve">초기 몇 년의 추가 부담을 감당할 수 있는지가 기준입니다</t>
    </r>
    <r>
      <rPr>
        <sz val="9"/>
        <color rgb="FF6B7B8F"/>
        <rFont val="맑은 고딕"/>
        <family val="0"/>
        <charset val="1"/>
      </rPr>
      <t xml:space="preserve">.
· </t>
    </r>
    <r>
      <rPr>
        <sz val="9"/>
        <color rgb="FF6B7B8F"/>
        <rFont val="Noto Sans CJK SC"/>
        <family val="2"/>
      </rPr>
      <t xml:space="preserve">만기일시는 매달 이자만 내므로 부담이 가볍지만 원금이 전혀 줄지 않아 총이자가 가장 큽니다</t>
    </r>
    <r>
      <rPr>
        <sz val="9"/>
        <color rgb="FF6B7B8F"/>
        <rFont val="맑은 고딕"/>
        <family val="0"/>
        <charset val="1"/>
      </rPr>
      <t xml:space="preserve">.
· </t>
    </r>
    <r>
      <rPr>
        <sz val="9"/>
        <color rgb="FF6B7B8F"/>
        <rFont val="Noto Sans CJK SC"/>
        <family val="2"/>
      </rPr>
      <t xml:space="preserve">금리를 </t>
    </r>
    <r>
      <rPr>
        <sz val="9"/>
        <color rgb="FF6B7B8F"/>
        <rFont val="맑은 고딕"/>
        <family val="0"/>
        <charset val="1"/>
      </rPr>
      <t xml:space="preserve">0.5%p</t>
    </r>
    <r>
      <rPr>
        <sz val="9"/>
        <color rgb="FF6B7B8F"/>
        <rFont val="Noto Sans CJK SC"/>
        <family val="2"/>
      </rPr>
      <t xml:space="preserve">만 낮춰서 다시 계산해 보세요</t>
    </r>
    <r>
      <rPr>
        <sz val="9"/>
        <color rgb="FF6B7B8F"/>
        <rFont val="맑은 고딕"/>
        <family val="0"/>
        <charset val="1"/>
      </rPr>
      <t xml:space="preserve">. </t>
    </r>
    <r>
      <rPr>
        <sz val="9"/>
        <color rgb="FF6B7B8F"/>
        <rFont val="Noto Sans CJK SC"/>
        <family val="2"/>
      </rPr>
      <t xml:space="preserve">총이자가 얼마나 줄어드는지 보면 금리 협상의 가치를 알 수 있습니다</t>
    </r>
    <r>
      <rPr>
        <sz val="9"/>
        <color rgb="FF6B7B8F"/>
        <rFont val="맑은 고딕"/>
        <family val="0"/>
        <charset val="1"/>
      </rPr>
      <t xml:space="preserve">.
· </t>
    </r>
    <r>
      <rPr>
        <sz val="9"/>
        <color rgb="FF6B7B8F"/>
        <rFont val="Noto Sans CJK SC"/>
        <family val="2"/>
      </rPr>
      <t xml:space="preserve">실제 대출에는 중도상환수수료</t>
    </r>
    <r>
      <rPr>
        <sz val="9"/>
        <color rgb="FF6B7B8F"/>
        <rFont val="맑은 고딕"/>
        <family val="0"/>
        <charset val="1"/>
      </rPr>
      <t xml:space="preserve">, </t>
    </r>
    <r>
      <rPr>
        <sz val="9"/>
        <color rgb="FF6B7B8F"/>
        <rFont val="Noto Sans CJK SC"/>
        <family val="2"/>
      </rPr>
      <t xml:space="preserve">인지세</t>
    </r>
    <r>
      <rPr>
        <sz val="9"/>
        <color rgb="FF6B7B8F"/>
        <rFont val="맑은 고딕"/>
        <family val="0"/>
        <charset val="1"/>
      </rPr>
      <t xml:space="preserve">, </t>
    </r>
    <r>
      <rPr>
        <sz val="9"/>
        <color rgb="FF6B7B8F"/>
        <rFont val="Noto Sans CJK SC"/>
        <family val="2"/>
      </rPr>
      <t xml:space="preserve">보증료 등이 추가됩니다</t>
    </r>
    <r>
      <rPr>
        <sz val="9"/>
        <color rgb="FF6B7B8F"/>
        <rFont val="맑은 고딕"/>
        <family val="0"/>
        <charset val="1"/>
      </rPr>
      <t xml:space="preserve">.
· </t>
    </r>
    <r>
      <rPr>
        <sz val="9"/>
        <color rgb="FF6B7B8F"/>
        <rFont val="Noto Sans CJK SC"/>
        <family val="2"/>
      </rPr>
      <t xml:space="preserve">대출 한도는 </t>
    </r>
    <r>
      <rPr>
        <sz val="9"/>
        <color rgb="FF6B7B8F"/>
        <rFont val="맑은 고딕"/>
        <family val="0"/>
        <charset val="1"/>
      </rPr>
      <t xml:space="preserve">DSR </t>
    </r>
    <r>
      <rPr>
        <sz val="9"/>
        <color rgb="FF6B7B8F"/>
        <rFont val="Noto Sans CJK SC"/>
        <family val="2"/>
      </rPr>
      <t xml:space="preserve">규제</t>
    </r>
    <r>
      <rPr>
        <sz val="9"/>
        <color rgb="FF6B7B8F"/>
        <rFont val="맑은 고딕"/>
        <family val="0"/>
        <charset val="1"/>
      </rPr>
      <t xml:space="preserve">(</t>
    </r>
    <r>
      <rPr>
        <sz val="9"/>
        <color rgb="FF6B7B8F"/>
        <rFont val="Noto Sans CJK SC"/>
        <family val="2"/>
      </rPr>
      <t xml:space="preserve">은행권 </t>
    </r>
    <r>
      <rPr>
        <sz val="9"/>
        <color rgb="FF6B7B8F"/>
        <rFont val="맑은 고딕"/>
        <family val="0"/>
        <charset val="1"/>
      </rPr>
      <t xml:space="preserve">40%, 2</t>
    </r>
    <r>
      <rPr>
        <sz val="9"/>
        <color rgb="FF6B7B8F"/>
        <rFont val="Noto Sans CJK SC"/>
        <family val="2"/>
      </rPr>
      <t xml:space="preserve">금융권 </t>
    </r>
    <r>
      <rPr>
        <sz val="9"/>
        <color rgb="FF6B7B8F"/>
        <rFont val="맑은 고딕"/>
        <family val="0"/>
        <charset val="1"/>
      </rPr>
      <t xml:space="preserve">50%)</t>
    </r>
    <r>
      <rPr>
        <sz val="9"/>
        <color rgb="FF6B7B8F"/>
        <rFont val="Noto Sans CJK SC"/>
        <family val="2"/>
      </rPr>
      <t xml:space="preserve">와 스트레스 </t>
    </r>
    <r>
      <rPr>
        <sz val="9"/>
        <color rgb="FF6B7B8F"/>
        <rFont val="맑은 고딕"/>
        <family val="0"/>
        <charset val="1"/>
      </rPr>
      <t xml:space="preserve">DSR(2025.7~ 1.50%)</t>
    </r>
    <r>
      <rPr>
        <sz val="9"/>
        <color rgb="FF6B7B8F"/>
        <rFont val="Noto Sans CJK SC"/>
        <family val="2"/>
      </rPr>
      <t xml:space="preserve">의 영향을 받습니다</t>
    </r>
    <r>
      <rPr>
        <sz val="9"/>
        <color rgb="FF6B7B8F"/>
        <rFont val="맑은 고딕"/>
        <family val="0"/>
        <charset val="1"/>
      </rPr>
      <t xml:space="preserve">.</t>
    </r>
  </si>
  <si>
    <t xml:space="preserve">연말정산 체크리스트</t>
  </si>
  <si>
    <r>
      <rPr>
        <sz val="9"/>
        <color rgb="FF6B7B8F"/>
        <rFont val="맑은 고딕"/>
        <family val="0"/>
        <charset val="1"/>
      </rPr>
      <t xml:space="preserve">B</t>
    </r>
    <r>
      <rPr>
        <sz val="9"/>
        <color rgb="FF6B7B8F"/>
        <rFont val="Noto Sans CJK SC"/>
        <family val="2"/>
      </rPr>
      <t xml:space="preserve">열 드롭다운에서 상태를 고르세요</t>
    </r>
    <r>
      <rPr>
        <sz val="9"/>
        <color rgb="FF6B7B8F"/>
        <rFont val="맑은 고딕"/>
        <family val="0"/>
        <charset val="1"/>
      </rPr>
      <t xml:space="preserve">. D</t>
    </r>
    <r>
      <rPr>
        <sz val="9"/>
        <color rgb="FF6B7B8F"/>
        <rFont val="Noto Sans CJK SC"/>
        <family val="2"/>
      </rPr>
      <t xml:space="preserve">열에 금액이나 메모를 적으면 다음 해에 그대로 씁니다</t>
    </r>
    <r>
      <rPr>
        <sz val="9"/>
        <color rgb="FF6B7B8F"/>
        <rFont val="맑은 고딕"/>
        <family val="0"/>
        <charset val="1"/>
      </rPr>
      <t xml:space="preserve">.</t>
    </r>
  </si>
  <si>
    <t xml:space="preserve">구분</t>
  </si>
  <si>
    <t xml:space="preserve">상태</t>
  </si>
  <si>
    <t xml:space="preserve">확인할 것</t>
  </si>
  <si>
    <r>
      <rPr>
        <b val="true"/>
        <sz val="10"/>
        <color rgb="FFFFFFFF"/>
        <rFont val="Noto Sans CJK SC"/>
        <family val="2"/>
      </rPr>
      <t xml:space="preserve">메모 </t>
    </r>
    <r>
      <rPr>
        <b val="true"/>
        <sz val="10"/>
        <color rgb="FFFFFFFF"/>
        <rFont val="맑은 고딕"/>
        <family val="0"/>
        <charset val="1"/>
      </rPr>
      <t xml:space="preserve">/ </t>
    </r>
    <r>
      <rPr>
        <b val="true"/>
        <sz val="10"/>
        <color rgb="FFFFFFFF"/>
        <rFont val="Noto Sans CJK SC"/>
        <family val="2"/>
      </rPr>
      <t xml:space="preserve">금액</t>
    </r>
  </si>
  <si>
    <r>
      <rPr>
        <b val="true"/>
        <sz val="10"/>
        <color rgb="FFFFFFFF"/>
        <rFont val="맑은 고딕"/>
        <family val="0"/>
        <charset val="1"/>
      </rPr>
      <t xml:space="preserve">── 11</t>
    </r>
    <r>
      <rPr>
        <b val="true"/>
        <sz val="10"/>
        <color rgb="FFFFFFFF"/>
        <rFont val="Noto Sans CJK SC"/>
        <family val="2"/>
      </rPr>
      <t xml:space="preserve">월</t>
    </r>
    <r>
      <rPr>
        <b val="true"/>
        <sz val="10"/>
        <color rgb="FFFFFFFF"/>
        <rFont val="맑은 고딕"/>
        <family val="0"/>
        <charset val="1"/>
      </rPr>
      <t xml:space="preserve">: </t>
    </r>
    <r>
      <rPr>
        <b val="true"/>
        <sz val="10"/>
        <color rgb="FFFFFFFF"/>
        <rFont val="Noto Sans CJK SC"/>
        <family val="2"/>
      </rPr>
      <t xml:space="preserve">미리보기로 방향 잡기 ──</t>
    </r>
  </si>
  <si>
    <t xml:space="preserve">카드</t>
  </si>
  <si>
    <t xml:space="preserve">미확인</t>
  </si>
  <si>
    <r>
      <rPr>
        <sz val="10"/>
        <color rgb="FF16202E"/>
        <rFont val="Noto Sans CJK SC"/>
        <family val="2"/>
      </rPr>
      <t xml:space="preserve">홈택스 </t>
    </r>
    <r>
      <rPr>
        <sz val="10"/>
        <color rgb="FF16202E"/>
        <rFont val="맑은 고딕"/>
        <family val="0"/>
        <charset val="1"/>
      </rPr>
      <t xml:space="preserve">'</t>
    </r>
    <r>
      <rPr>
        <sz val="10"/>
        <color rgb="FF16202E"/>
        <rFont val="Noto Sans CJK SC"/>
        <family val="2"/>
      </rPr>
      <t xml:space="preserve">연말정산 미리보기</t>
    </r>
    <r>
      <rPr>
        <sz val="10"/>
        <color rgb="FF16202E"/>
        <rFont val="맑은 고딕"/>
        <family val="0"/>
        <charset val="1"/>
      </rPr>
      <t xml:space="preserve">'</t>
    </r>
    <r>
      <rPr>
        <sz val="10"/>
        <color rgb="FF16202E"/>
        <rFont val="Noto Sans CJK SC"/>
        <family val="2"/>
      </rPr>
      <t xml:space="preserve">로 </t>
    </r>
    <r>
      <rPr>
        <sz val="10"/>
        <color rgb="FF16202E"/>
        <rFont val="맑은 고딕"/>
        <family val="0"/>
        <charset val="1"/>
      </rPr>
      <t xml:space="preserve">1~9</t>
    </r>
    <r>
      <rPr>
        <sz val="10"/>
        <color rgb="FF16202E"/>
        <rFont val="Noto Sans CJK SC"/>
        <family val="2"/>
      </rPr>
      <t xml:space="preserve">월 카드 사용액 확인</t>
    </r>
  </si>
  <si>
    <r>
      <rPr>
        <sz val="10"/>
        <color rgb="FF16202E"/>
        <rFont val="Noto Sans CJK SC"/>
        <family val="2"/>
      </rPr>
      <t xml:space="preserve">총급여의 </t>
    </r>
    <r>
      <rPr>
        <sz val="10"/>
        <color rgb="FF16202E"/>
        <rFont val="맑은 고딕"/>
        <family val="0"/>
        <charset val="1"/>
      </rPr>
      <t xml:space="preserve">25%</t>
    </r>
    <r>
      <rPr>
        <sz val="10"/>
        <color rgb="FF16202E"/>
        <rFont val="Noto Sans CJK SC"/>
        <family val="2"/>
      </rPr>
      <t xml:space="preserve">를 넘겼는지 확인 </t>
    </r>
    <r>
      <rPr>
        <sz val="10"/>
        <color rgb="FF16202E"/>
        <rFont val="맑은 고딕"/>
        <family val="0"/>
        <charset val="1"/>
      </rPr>
      <t xml:space="preserve">(</t>
    </r>
    <r>
      <rPr>
        <sz val="10"/>
        <color rgb="FF16202E"/>
        <rFont val="Noto Sans CJK SC"/>
        <family val="2"/>
      </rPr>
      <t xml:space="preserve">넘긴 뒤부터 공제 시작</t>
    </r>
    <r>
      <rPr>
        <sz val="10"/>
        <color rgb="FF16202E"/>
        <rFont val="맑은 고딕"/>
        <family val="0"/>
        <charset val="1"/>
      </rPr>
      <t xml:space="preserve">)</t>
    </r>
  </si>
  <si>
    <r>
      <rPr>
        <sz val="10"/>
        <color rgb="FF16202E"/>
        <rFont val="맑은 고딕"/>
        <family val="0"/>
        <charset val="1"/>
      </rPr>
      <t xml:space="preserve">25% </t>
    </r>
    <r>
      <rPr>
        <sz val="10"/>
        <color rgb="FF16202E"/>
        <rFont val="Noto Sans CJK SC"/>
        <family val="2"/>
      </rPr>
      <t xml:space="preserve">초과분부터는 체크카드</t>
    </r>
    <r>
      <rPr>
        <sz val="10"/>
        <color rgb="FF16202E"/>
        <rFont val="맑은 고딕"/>
        <family val="0"/>
        <charset val="1"/>
      </rPr>
      <t xml:space="preserve">·</t>
    </r>
    <r>
      <rPr>
        <sz val="10"/>
        <color rgb="FF16202E"/>
        <rFont val="Noto Sans CJK SC"/>
        <family val="2"/>
      </rPr>
      <t xml:space="preserve">현금영수증으로 전환 </t>
    </r>
    <r>
      <rPr>
        <sz val="10"/>
        <color rgb="FF16202E"/>
        <rFont val="맑은 고딕"/>
        <family val="0"/>
        <charset val="1"/>
      </rPr>
      <t xml:space="preserve">(</t>
    </r>
    <r>
      <rPr>
        <sz val="10"/>
        <color rgb="FF16202E"/>
        <rFont val="Noto Sans CJK SC"/>
        <family val="2"/>
      </rPr>
      <t xml:space="preserve">공제율 </t>
    </r>
    <r>
      <rPr>
        <sz val="10"/>
        <color rgb="FF16202E"/>
        <rFont val="맑은 고딕"/>
        <family val="0"/>
        <charset val="1"/>
      </rPr>
      <t xml:space="preserve">30% vs </t>
    </r>
    <r>
      <rPr>
        <sz val="10"/>
        <color rgb="FF16202E"/>
        <rFont val="Noto Sans CJK SC"/>
        <family val="2"/>
      </rPr>
      <t xml:space="preserve">신용 </t>
    </r>
    <r>
      <rPr>
        <sz val="10"/>
        <color rgb="FF16202E"/>
        <rFont val="맑은 고딕"/>
        <family val="0"/>
        <charset val="1"/>
      </rPr>
      <t xml:space="preserve">15%)</t>
    </r>
  </si>
  <si>
    <r>
      <rPr>
        <b val="true"/>
        <sz val="10"/>
        <color rgb="FFFFFFFF"/>
        <rFont val="맑은 고딕"/>
        <family val="0"/>
        <charset val="1"/>
      </rPr>
      <t xml:space="preserve">── 12</t>
    </r>
    <r>
      <rPr>
        <b val="true"/>
        <sz val="10"/>
        <color rgb="FFFFFFFF"/>
        <rFont val="Noto Sans CJK SC"/>
        <family val="2"/>
      </rPr>
      <t xml:space="preserve">월 </t>
    </r>
    <r>
      <rPr>
        <b val="true"/>
        <sz val="10"/>
        <color rgb="FFFFFFFF"/>
        <rFont val="맑은 고딕"/>
        <family val="0"/>
        <charset val="1"/>
      </rPr>
      <t xml:space="preserve">31</t>
    </r>
    <r>
      <rPr>
        <b val="true"/>
        <sz val="10"/>
        <color rgb="FFFFFFFF"/>
        <rFont val="Noto Sans CJK SC"/>
        <family val="2"/>
      </rPr>
      <t xml:space="preserve">일까지 끝내야 하는 것 ──</t>
    </r>
  </si>
  <si>
    <t xml:space="preserve">연금</t>
  </si>
  <si>
    <r>
      <rPr>
        <sz val="10"/>
        <color rgb="FF16202E"/>
        <rFont val="Noto Sans CJK SC"/>
        <family val="2"/>
      </rPr>
      <t xml:space="preserve">연금저축 납입 </t>
    </r>
    <r>
      <rPr>
        <sz val="10"/>
        <color rgb="FF16202E"/>
        <rFont val="맑은 고딕"/>
        <family val="0"/>
        <charset val="1"/>
      </rPr>
      <t xml:space="preserve">(</t>
    </r>
    <r>
      <rPr>
        <sz val="10"/>
        <color rgb="FF16202E"/>
        <rFont val="Noto Sans CJK SC"/>
        <family val="2"/>
      </rPr>
      <t xml:space="preserve">연 </t>
    </r>
    <r>
      <rPr>
        <sz val="10"/>
        <color rgb="FF16202E"/>
        <rFont val="맑은 고딕"/>
        <family val="0"/>
        <charset val="1"/>
      </rPr>
      <t xml:space="preserve">600</t>
    </r>
    <r>
      <rPr>
        <sz val="10"/>
        <color rgb="FF16202E"/>
        <rFont val="Noto Sans CJK SC"/>
        <family val="2"/>
      </rPr>
      <t xml:space="preserve">만원 한도</t>
    </r>
    <r>
      <rPr>
        <sz val="10"/>
        <color rgb="FF16202E"/>
        <rFont val="맑은 고딕"/>
        <family val="0"/>
        <charset val="1"/>
      </rPr>
      <t xml:space="preserve">)</t>
    </r>
  </si>
  <si>
    <r>
      <rPr>
        <sz val="10"/>
        <color rgb="FF16202E"/>
        <rFont val="맑은 고딕"/>
        <family val="0"/>
        <charset val="1"/>
      </rPr>
      <t xml:space="preserve">IRP </t>
    </r>
    <r>
      <rPr>
        <sz val="10"/>
        <color rgb="FF16202E"/>
        <rFont val="Noto Sans CJK SC"/>
        <family val="2"/>
      </rPr>
      <t xml:space="preserve">포함 합산 </t>
    </r>
    <r>
      <rPr>
        <sz val="10"/>
        <color rgb="FF16202E"/>
        <rFont val="맑은 고딕"/>
        <family val="0"/>
        <charset val="1"/>
      </rPr>
      <t xml:space="preserve">900</t>
    </r>
    <r>
      <rPr>
        <sz val="10"/>
        <color rgb="FF16202E"/>
        <rFont val="Noto Sans CJK SC"/>
        <family val="2"/>
      </rPr>
      <t xml:space="preserve">만원 한도까지 채우기</t>
    </r>
  </si>
  <si>
    <r>
      <rPr>
        <sz val="10"/>
        <color rgb="FF16202E"/>
        <rFont val="Noto Sans CJK SC"/>
        <family val="2"/>
      </rPr>
      <t xml:space="preserve">공제율 확인 — 총급여 </t>
    </r>
    <r>
      <rPr>
        <sz val="10"/>
        <color rgb="FF16202E"/>
        <rFont val="맑은 고딕"/>
        <family val="0"/>
        <charset val="1"/>
      </rPr>
      <t xml:space="preserve">5,500</t>
    </r>
    <r>
      <rPr>
        <sz val="10"/>
        <color rgb="FF16202E"/>
        <rFont val="Noto Sans CJK SC"/>
        <family val="2"/>
      </rPr>
      <t xml:space="preserve">만원 이하 </t>
    </r>
    <r>
      <rPr>
        <sz val="10"/>
        <color rgb="FF16202E"/>
        <rFont val="맑은 고딕"/>
        <family val="0"/>
        <charset val="1"/>
      </rPr>
      <t xml:space="preserve">16.5% / </t>
    </r>
    <r>
      <rPr>
        <sz val="10"/>
        <color rgb="FF16202E"/>
        <rFont val="Noto Sans CJK SC"/>
        <family val="2"/>
      </rPr>
      <t xml:space="preserve">초과 </t>
    </r>
    <r>
      <rPr>
        <sz val="10"/>
        <color rgb="FF16202E"/>
        <rFont val="맑은 고딕"/>
        <family val="0"/>
        <charset val="1"/>
      </rPr>
      <t xml:space="preserve">13.2%</t>
    </r>
  </si>
  <si>
    <r>
      <rPr>
        <sz val="10"/>
        <color rgb="FF16202E"/>
        <rFont val="맑은 고딕"/>
        <family val="0"/>
        <charset val="1"/>
      </rPr>
      <t xml:space="preserve">55</t>
    </r>
    <r>
      <rPr>
        <sz val="10"/>
        <color rgb="FF16202E"/>
        <rFont val="Noto Sans CJK SC"/>
        <family val="2"/>
      </rPr>
      <t xml:space="preserve">세 이전 인출 시 불이익이 있음을 확인했는가</t>
    </r>
  </si>
  <si>
    <t xml:space="preserve">기부</t>
  </si>
  <si>
    <r>
      <rPr>
        <sz val="10"/>
        <color rgb="FF16202E"/>
        <rFont val="Noto Sans CJK SC"/>
        <family val="2"/>
      </rPr>
      <t xml:space="preserve">종교단체</t>
    </r>
    <r>
      <rPr>
        <sz val="10"/>
        <color rgb="FF16202E"/>
        <rFont val="맑은 고딕"/>
        <family val="0"/>
        <charset val="1"/>
      </rPr>
      <t xml:space="preserve">·</t>
    </r>
    <r>
      <rPr>
        <sz val="10"/>
        <color rgb="FF16202E"/>
        <rFont val="Noto Sans CJK SC"/>
        <family val="2"/>
      </rPr>
      <t xml:space="preserve">소규모 단체 기부금 영수증 발급 요청</t>
    </r>
  </si>
  <si>
    <r>
      <rPr>
        <b val="true"/>
        <sz val="10"/>
        <color rgb="FFFFFFFF"/>
        <rFont val="맑은 고딕"/>
        <family val="0"/>
        <charset val="1"/>
      </rPr>
      <t xml:space="preserve">── 1</t>
    </r>
    <r>
      <rPr>
        <b val="true"/>
        <sz val="10"/>
        <color rgb="FFFFFFFF"/>
        <rFont val="Noto Sans CJK SC"/>
        <family val="2"/>
      </rPr>
      <t xml:space="preserve">월</t>
    </r>
    <r>
      <rPr>
        <b val="true"/>
        <sz val="10"/>
        <color rgb="FFFFFFFF"/>
        <rFont val="맑은 고딕"/>
        <family val="0"/>
        <charset val="1"/>
      </rPr>
      <t xml:space="preserve">: </t>
    </r>
    <r>
      <rPr>
        <b val="true"/>
        <sz val="10"/>
        <color rgb="FFFFFFFF"/>
        <rFont val="Noto Sans CJK SC"/>
        <family val="2"/>
      </rPr>
      <t xml:space="preserve">서류 제출 ──</t>
    </r>
  </si>
  <si>
    <t xml:space="preserve">의료</t>
  </si>
  <si>
    <r>
      <rPr>
        <sz val="10"/>
        <color rgb="FF16202E"/>
        <rFont val="Noto Sans CJK SC"/>
        <family val="2"/>
      </rPr>
      <t xml:space="preserve">안경</t>
    </r>
    <r>
      <rPr>
        <sz val="10"/>
        <color rgb="FF16202E"/>
        <rFont val="맑은 고딕"/>
        <family val="0"/>
        <charset val="1"/>
      </rPr>
      <t xml:space="preserve">·</t>
    </r>
    <r>
      <rPr>
        <sz val="10"/>
        <color rgb="FF16202E"/>
        <rFont val="Noto Sans CJK SC"/>
        <family val="2"/>
      </rPr>
      <t xml:space="preserve">콘택트렌즈 구입비 영수증 </t>
    </r>
    <r>
      <rPr>
        <sz val="10"/>
        <color rgb="FF16202E"/>
        <rFont val="맑은 고딕"/>
        <family val="0"/>
        <charset val="1"/>
      </rPr>
      <t xml:space="preserve">(1</t>
    </r>
    <r>
      <rPr>
        <sz val="10"/>
        <color rgb="FF16202E"/>
        <rFont val="Noto Sans CJK SC"/>
        <family val="2"/>
      </rPr>
      <t xml:space="preserve">인당 연 </t>
    </r>
    <r>
      <rPr>
        <sz val="10"/>
        <color rgb="FF16202E"/>
        <rFont val="맑은 고딕"/>
        <family val="0"/>
        <charset val="1"/>
      </rPr>
      <t xml:space="preserve">50</t>
    </r>
    <r>
      <rPr>
        <sz val="10"/>
        <color rgb="FF16202E"/>
        <rFont val="Noto Sans CJK SC"/>
        <family val="2"/>
      </rPr>
      <t xml:space="preserve">만원</t>
    </r>
    <r>
      <rPr>
        <sz val="10"/>
        <color rgb="FF16202E"/>
        <rFont val="맑은 고딕"/>
        <family val="0"/>
        <charset val="1"/>
      </rPr>
      <t xml:space="preserve">, </t>
    </r>
    <r>
      <rPr>
        <sz val="10"/>
        <color rgb="FF16202E"/>
        <rFont val="Noto Sans CJK SC"/>
        <family val="2"/>
      </rPr>
      <t xml:space="preserve">간소화 미수집 多</t>
    </r>
    <r>
      <rPr>
        <sz val="10"/>
        <color rgb="FF16202E"/>
        <rFont val="맑은 고딕"/>
        <family val="0"/>
        <charset val="1"/>
      </rPr>
      <t xml:space="preserve">)</t>
    </r>
  </si>
  <si>
    <r>
      <rPr>
        <sz val="10"/>
        <color rgb="FF16202E"/>
        <rFont val="Noto Sans CJK SC"/>
        <family val="2"/>
      </rPr>
      <t xml:space="preserve">총급여 </t>
    </r>
    <r>
      <rPr>
        <sz val="10"/>
        <color rgb="FF16202E"/>
        <rFont val="맑은 고딕"/>
        <family val="0"/>
        <charset val="1"/>
      </rPr>
      <t xml:space="preserve">3% </t>
    </r>
    <r>
      <rPr>
        <sz val="10"/>
        <color rgb="FF16202E"/>
        <rFont val="Noto Sans CJK SC"/>
        <family val="2"/>
      </rPr>
      <t xml:space="preserve">초과 의료비 합계 확인</t>
    </r>
  </si>
  <si>
    <t xml:space="preserve">교육</t>
  </si>
  <si>
    <r>
      <rPr>
        <sz val="10"/>
        <color rgb="FF16202E"/>
        <rFont val="Noto Sans CJK SC"/>
        <family val="2"/>
      </rPr>
      <t xml:space="preserve">중고생 교복 구입비 </t>
    </r>
    <r>
      <rPr>
        <sz val="10"/>
        <color rgb="FF16202E"/>
        <rFont val="맑은 고딕"/>
        <family val="0"/>
        <charset val="1"/>
      </rPr>
      <t xml:space="preserve">(1</t>
    </r>
    <r>
      <rPr>
        <sz val="10"/>
        <color rgb="FF16202E"/>
        <rFont val="Noto Sans CJK SC"/>
        <family val="2"/>
      </rPr>
      <t xml:space="preserve">인당 연 </t>
    </r>
    <r>
      <rPr>
        <sz val="10"/>
        <color rgb="FF16202E"/>
        <rFont val="맑은 고딕"/>
        <family val="0"/>
        <charset val="1"/>
      </rPr>
      <t xml:space="preserve">50</t>
    </r>
    <r>
      <rPr>
        <sz val="10"/>
        <color rgb="FF16202E"/>
        <rFont val="Noto Sans CJK SC"/>
        <family val="2"/>
      </rPr>
      <t xml:space="preserve">만원</t>
    </r>
    <r>
      <rPr>
        <sz val="10"/>
        <color rgb="FF16202E"/>
        <rFont val="맑은 고딕"/>
        <family val="0"/>
        <charset val="1"/>
      </rPr>
      <t xml:space="preserve">)</t>
    </r>
  </si>
  <si>
    <r>
      <rPr>
        <sz val="10"/>
        <color rgb="FF16202E"/>
        <rFont val="Noto Sans CJK SC"/>
        <family val="2"/>
      </rPr>
      <t xml:space="preserve">취학 전 아동 학원비 </t>
    </r>
    <r>
      <rPr>
        <sz val="10"/>
        <color rgb="FF16202E"/>
        <rFont val="맑은 고딕"/>
        <family val="0"/>
        <charset val="1"/>
      </rPr>
      <t xml:space="preserve">(</t>
    </r>
    <r>
      <rPr>
        <sz val="10"/>
        <color rgb="FF16202E"/>
        <rFont val="Noto Sans CJK SC"/>
        <family val="2"/>
      </rPr>
      <t xml:space="preserve">주 </t>
    </r>
    <r>
      <rPr>
        <sz val="10"/>
        <color rgb="FF16202E"/>
        <rFont val="맑은 고딕"/>
        <family val="0"/>
        <charset val="1"/>
      </rPr>
      <t xml:space="preserve">1</t>
    </r>
    <r>
      <rPr>
        <sz val="10"/>
        <color rgb="FF16202E"/>
        <rFont val="Noto Sans CJK SC"/>
        <family val="2"/>
      </rPr>
      <t xml:space="preserve">회 이상 월 단위 과정</t>
    </r>
    <r>
      <rPr>
        <sz val="10"/>
        <color rgb="FF16202E"/>
        <rFont val="맑은 고딕"/>
        <family val="0"/>
        <charset val="1"/>
      </rPr>
      <t xml:space="preserve">)</t>
    </r>
  </si>
  <si>
    <t xml:space="preserve">주거</t>
  </si>
  <si>
    <r>
      <rPr>
        <sz val="10"/>
        <color rgb="FF16202E"/>
        <rFont val="Noto Sans CJK SC"/>
        <family val="2"/>
      </rPr>
      <t xml:space="preserve">월세 세액공제 — 무주택 세대주</t>
    </r>
    <r>
      <rPr>
        <sz val="10"/>
        <color rgb="FF16202E"/>
        <rFont val="맑은 고딕"/>
        <family val="0"/>
        <charset val="1"/>
      </rPr>
      <t xml:space="preserve">, </t>
    </r>
    <r>
      <rPr>
        <sz val="10"/>
        <color rgb="FF16202E"/>
        <rFont val="Noto Sans CJK SC"/>
        <family val="2"/>
      </rPr>
      <t xml:space="preserve">계약서 주소 </t>
    </r>
    <r>
      <rPr>
        <sz val="10"/>
        <color rgb="FF16202E"/>
        <rFont val="맑은 고딕"/>
        <family val="0"/>
        <charset val="1"/>
      </rPr>
      <t xml:space="preserve">= </t>
    </r>
    <r>
      <rPr>
        <sz val="10"/>
        <color rgb="FF16202E"/>
        <rFont val="Noto Sans CJK SC"/>
        <family val="2"/>
      </rPr>
      <t xml:space="preserve">주민등록 주소 확인</t>
    </r>
  </si>
  <si>
    <r>
      <rPr>
        <sz val="10"/>
        <color rgb="FF16202E"/>
        <rFont val="Noto Sans CJK SC"/>
        <family val="2"/>
      </rPr>
      <t xml:space="preserve">주택청약종합저축 납입액 </t>
    </r>
    <r>
      <rPr>
        <sz val="10"/>
        <color rgb="FF16202E"/>
        <rFont val="맑은 고딕"/>
        <family val="0"/>
        <charset val="1"/>
      </rPr>
      <t xml:space="preserve">(</t>
    </r>
    <r>
      <rPr>
        <sz val="10"/>
        <color rgb="FF16202E"/>
        <rFont val="Noto Sans CJK SC"/>
        <family val="2"/>
      </rPr>
      <t xml:space="preserve">무주택확인서 제출 필요</t>
    </r>
    <r>
      <rPr>
        <sz val="10"/>
        <color rgb="FF16202E"/>
        <rFont val="맑은 고딕"/>
        <family val="0"/>
        <charset val="1"/>
      </rPr>
      <t xml:space="preserve">)</t>
    </r>
  </si>
  <si>
    <t xml:space="preserve">가족</t>
  </si>
  <si>
    <r>
      <rPr>
        <sz val="10"/>
        <color rgb="FF16202E"/>
        <rFont val="Noto Sans CJK SC"/>
        <family val="2"/>
      </rPr>
      <t xml:space="preserve">부양가족 인적공제 </t>
    </r>
    <r>
      <rPr>
        <sz val="10"/>
        <color rgb="FF16202E"/>
        <rFont val="맑은 고딕"/>
        <family val="0"/>
        <charset val="1"/>
      </rPr>
      <t xml:space="preserve">(1</t>
    </r>
    <r>
      <rPr>
        <sz val="10"/>
        <color rgb="FF16202E"/>
        <rFont val="Noto Sans CJK SC"/>
        <family val="2"/>
      </rPr>
      <t xml:space="preserve">명당 </t>
    </r>
    <r>
      <rPr>
        <sz val="10"/>
        <color rgb="FF16202E"/>
        <rFont val="맑은 고딕"/>
        <family val="0"/>
        <charset val="1"/>
      </rPr>
      <t xml:space="preserve">150</t>
    </r>
    <r>
      <rPr>
        <sz val="10"/>
        <color rgb="FF16202E"/>
        <rFont val="Noto Sans CJK SC"/>
        <family val="2"/>
      </rPr>
      <t xml:space="preserve">만원</t>
    </r>
    <r>
      <rPr>
        <sz val="10"/>
        <color rgb="FF16202E"/>
        <rFont val="맑은 고딕"/>
        <family val="0"/>
        <charset val="1"/>
      </rPr>
      <t xml:space="preserve">) — </t>
    </r>
    <r>
      <rPr>
        <sz val="10"/>
        <color rgb="FF16202E"/>
        <rFont val="Noto Sans CJK SC"/>
        <family val="2"/>
      </rPr>
      <t xml:space="preserve">형제자매와 중복 여부 확인</t>
    </r>
  </si>
  <si>
    <r>
      <rPr>
        <sz val="10"/>
        <color rgb="FF16202E"/>
        <rFont val="Noto Sans CJK SC"/>
        <family val="2"/>
      </rPr>
      <t xml:space="preserve">따로 사는 부모님 의료비</t>
    </r>
    <r>
      <rPr>
        <sz val="10"/>
        <color rgb="FF16202E"/>
        <rFont val="맑은 고딕"/>
        <family val="0"/>
        <charset val="1"/>
      </rPr>
      <t xml:space="preserve">·</t>
    </r>
    <r>
      <rPr>
        <sz val="10"/>
        <color rgb="FF16202E"/>
        <rFont val="Noto Sans CJK SC"/>
        <family val="2"/>
      </rPr>
      <t xml:space="preserve">기부금 합산 가능 여부</t>
    </r>
  </si>
  <si>
    <t xml:space="preserve">급여</t>
  </si>
  <si>
    <r>
      <rPr>
        <sz val="10"/>
        <color rgb="FF16202E"/>
        <rFont val="Noto Sans CJK SC"/>
        <family val="2"/>
      </rPr>
      <t xml:space="preserve">중소기업 취업자 소득세 감면 신청서 제출 여부 </t>
    </r>
    <r>
      <rPr>
        <sz val="10"/>
        <color rgb="FF16202E"/>
        <rFont val="맑은 고딕"/>
        <family val="0"/>
        <charset val="1"/>
      </rPr>
      <t xml:space="preserve">(</t>
    </r>
    <r>
      <rPr>
        <sz val="10"/>
        <color rgb="FF16202E"/>
        <rFont val="Noto Sans CJK SC"/>
        <family val="2"/>
      </rPr>
      <t xml:space="preserve">자동 적용 안 됨</t>
    </r>
    <r>
      <rPr>
        <sz val="10"/>
        <color rgb="FF16202E"/>
        <rFont val="맑은 고딕"/>
        <family val="0"/>
        <charset val="1"/>
      </rPr>
      <t xml:space="preserve">)</t>
    </r>
  </si>
  <si>
    <t xml:space="preserve">── 놓쳤다면 ──</t>
  </si>
  <si>
    <t xml:space="preserve">정정</t>
  </si>
  <si>
    <r>
      <rPr>
        <sz val="10"/>
        <color rgb="FF16202E"/>
        <rFont val="Noto Sans CJK SC"/>
        <family val="2"/>
      </rPr>
      <t xml:space="preserve">회사 정산에서 누락 → </t>
    </r>
    <r>
      <rPr>
        <sz val="10"/>
        <color rgb="FF16202E"/>
        <rFont val="맑은 고딕"/>
        <family val="0"/>
        <charset val="1"/>
      </rPr>
      <t xml:space="preserve">5</t>
    </r>
    <r>
      <rPr>
        <sz val="10"/>
        <color rgb="FF16202E"/>
        <rFont val="Noto Sans CJK SC"/>
        <family val="2"/>
      </rPr>
      <t xml:space="preserve">월 종합소득세 신고 기간에 직접 정정</t>
    </r>
  </si>
  <si>
    <r>
      <rPr>
        <sz val="10"/>
        <color rgb="FF16202E"/>
        <rFont val="Noto Sans CJK SC"/>
        <family val="2"/>
      </rPr>
      <t xml:space="preserve">지난 </t>
    </r>
    <r>
      <rPr>
        <sz val="10"/>
        <color rgb="FF16202E"/>
        <rFont val="맑은 고딕"/>
        <family val="0"/>
        <charset val="1"/>
      </rPr>
      <t xml:space="preserve">5</t>
    </r>
    <r>
      <rPr>
        <sz val="10"/>
        <color rgb="FF16202E"/>
        <rFont val="Noto Sans CJK SC"/>
        <family val="2"/>
      </rPr>
      <t xml:space="preserve">년 이내 놓친 공제 → 경정청구 가능</t>
    </r>
  </si>
  <si>
    <r>
      <rPr>
        <sz val="9"/>
        <color rgb="FF6B7B8F"/>
        <rFont val="맑은 고딕"/>
        <family val="0"/>
        <charset val="1"/>
      </rPr>
      <t xml:space="preserve">[</t>
    </r>
    <r>
      <rPr>
        <sz val="9"/>
        <color rgb="FF6B7B8F"/>
        <rFont val="Noto Sans CJK SC"/>
        <family val="2"/>
      </rPr>
      <t xml:space="preserve">출처</t>
    </r>
    <r>
      <rPr>
        <sz val="9"/>
        <color rgb="FF6B7B8F"/>
        <rFont val="맑은 고딕"/>
        <family val="0"/>
        <charset val="1"/>
      </rPr>
      <t xml:space="preserve">] </t>
    </r>
    <r>
      <rPr>
        <sz val="9"/>
        <color rgb="FF6B7B8F"/>
        <rFont val="Noto Sans CJK SC"/>
        <family val="2"/>
      </rPr>
      <t xml:space="preserve">국세청 연말정산 종합안내 </t>
    </r>
    <r>
      <rPr>
        <sz val="9"/>
        <color rgb="FF6B7B8F"/>
        <rFont val="맑은 고딕"/>
        <family val="0"/>
        <charset val="1"/>
      </rPr>
      <t xml:space="preserve">(hometax.go.kr)
</t>
    </r>
    <r>
      <rPr>
        <sz val="9"/>
        <color rgb="FF6B7B8F"/>
        <rFont val="Noto Sans CJK SC"/>
        <family val="2"/>
      </rPr>
      <t xml:space="preserve">세법은 매년 개정됩니다</t>
    </r>
    <r>
      <rPr>
        <sz val="9"/>
        <color rgb="FF6B7B8F"/>
        <rFont val="맑은 고딕"/>
        <family val="0"/>
        <charset val="1"/>
      </rPr>
      <t xml:space="preserve">. </t>
    </r>
    <r>
      <rPr>
        <sz val="9"/>
        <color rgb="FF6B7B8F"/>
        <rFont val="Noto Sans CJK SC"/>
        <family val="2"/>
      </rPr>
      <t xml:space="preserve">한도와 공제율은 신고 시점의 국세청 안내를 확인하세요</t>
    </r>
    <r>
      <rPr>
        <sz val="9"/>
        <color rgb="FF6B7B8F"/>
        <rFont val="맑은 고딕"/>
        <family val="0"/>
        <charset val="1"/>
      </rPr>
      <t xml:space="preserve">.
</t>
    </r>
    <r>
      <rPr>
        <sz val="9"/>
        <color rgb="FF6B7B8F"/>
        <rFont val="Noto Sans CJK SC"/>
        <family val="2"/>
      </rPr>
      <t xml:space="preserve">이 시트는 정보 제공용이며 세무 자문이 아닙니다</t>
    </r>
    <r>
      <rPr>
        <sz val="9"/>
        <color rgb="FF6B7B8F"/>
        <rFont val="맑은 고딕"/>
        <family val="0"/>
        <charset val="1"/>
      </rPr>
      <t xml:space="preserve">.
</t>
    </r>
    <r>
      <rPr>
        <sz val="9"/>
        <color rgb="FF6B7B8F"/>
        <rFont val="Noto Sans CJK SC"/>
        <family val="2"/>
      </rPr>
      <t xml:space="preserve">전자책 「</t>
    </r>
    <r>
      <rPr>
        <sz val="9"/>
        <color rgb="FF6B7B8F"/>
        <rFont val="맑은 고딕"/>
        <family val="0"/>
        <charset val="1"/>
      </rPr>
      <t xml:space="preserve">2026 </t>
    </r>
    <r>
      <rPr>
        <sz val="9"/>
        <color rgb="FF6B7B8F"/>
        <rFont val="Noto Sans CJK SC"/>
        <family val="2"/>
      </rPr>
      <t xml:space="preserve">직장인 월급 방어 올인원」 부록 </t>
    </r>
    <r>
      <rPr>
        <sz val="9"/>
        <color rgb="FF6B7B8F"/>
        <rFont val="맑은 고딕"/>
        <family val="0"/>
        <charset val="1"/>
      </rPr>
      <t xml:space="preserve">B</t>
    </r>
    <r>
      <rPr>
        <sz val="9"/>
        <color rgb="FF6B7B8F"/>
        <rFont val="Noto Sans CJK SC"/>
        <family val="2"/>
      </rPr>
      <t xml:space="preserve">와 동일한 항목입니다</t>
    </r>
    <r>
      <rPr>
        <sz val="9"/>
        <color rgb="FF6B7B8F"/>
        <rFont val="맑은 고딕"/>
        <family val="0"/>
        <charset val="1"/>
      </rPr>
      <t xml:space="preserve">. | salarystock.com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</si>
</sst>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.000%"/>
    <numFmt numFmtId="167" formatCode="0"/>
    <numFmt numFmtId="168" formatCode="0.0%"/>
    <numFmt numFmtId="169" formatCode="0.0000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2A4A"/>
      <name val="맑은 고딕"/>
      <family val="0"/>
      <charset val="1"/>
    </font>
    <font>
      <b val="true"/>
      <sz val="16"/>
      <color rgb="FF0F2A4A"/>
      <name val="Noto Sans CJK SC"/>
      <family val="2"/>
    </font>
    <font>
      <sz val="9"/>
      <color rgb="FF6B7B8F"/>
      <name val="Noto Sans CJK SC"/>
      <family val="2"/>
    </font>
    <font>
      <sz val="9"/>
      <color rgb="FF6B7B8F"/>
      <name val="맑은 고딕"/>
      <family val="0"/>
      <charset val="1"/>
    </font>
    <font>
      <b val="true"/>
      <sz val="10"/>
      <color rgb="FF16202E"/>
      <name val="Noto Sans CJK SC"/>
      <family val="2"/>
    </font>
    <font>
      <b val="true"/>
      <sz val="10"/>
      <color rgb="FF16202E"/>
      <name val="맑은 고딕"/>
      <family val="0"/>
      <charset val="1"/>
    </font>
    <font>
      <b val="true"/>
      <sz val="11"/>
      <color rgb="FF0000FF"/>
      <name val="맑은 고딕"/>
      <family val="0"/>
      <charset val="1"/>
    </font>
    <font>
      <b val="true"/>
      <sz val="9"/>
      <color rgb="FF1D5FD6"/>
      <name val="Noto Sans CJK SC"/>
      <family val="2"/>
    </font>
    <font>
      <b val="true"/>
      <sz val="11"/>
      <color rgb="FF0F2A4A"/>
      <name val="맑은 고딕"/>
      <family val="0"/>
      <charset val="1"/>
    </font>
    <font>
      <b val="true"/>
      <sz val="11"/>
      <color rgb="FF0F2A4A"/>
      <name val="Noto Sans CJK SC"/>
      <family val="2"/>
    </font>
    <font>
      <sz val="9"/>
      <color rgb="FF16202E"/>
      <name val="Noto Sans CJK SC"/>
      <family val="2"/>
    </font>
    <font>
      <b val="true"/>
      <sz val="9"/>
      <color rgb="FF16202E"/>
      <name val="맑은 고딕"/>
      <family val="0"/>
      <charset val="1"/>
    </font>
    <font>
      <sz val="9"/>
      <color rgb="FF16202E"/>
      <name val="맑은 고딕"/>
      <family val="0"/>
      <charset val="1"/>
    </font>
    <font>
      <b val="true"/>
      <sz val="12"/>
      <color rgb="FF0F2A4A"/>
      <name val="Noto Sans CJK SC"/>
      <family val="2"/>
    </font>
    <font>
      <b val="true"/>
      <sz val="10"/>
      <color rgb="FFFFFFFF"/>
      <name val="Noto Sans CJK SC"/>
      <family val="2"/>
    </font>
    <font>
      <b val="true"/>
      <sz val="10"/>
      <color rgb="FFFFFFFF"/>
      <name val="맑은 고딕"/>
      <family val="0"/>
      <charset val="1"/>
    </font>
    <font>
      <sz val="10"/>
      <color rgb="FF16202E"/>
      <name val="Noto Sans CJK SC"/>
      <family val="2"/>
    </font>
    <font>
      <sz val="10"/>
      <color rgb="FF16202E"/>
      <name val="맑은 고딕"/>
      <family val="0"/>
      <charset val="1"/>
    </font>
    <font>
      <b val="true"/>
      <sz val="12"/>
      <color rgb="FF0F2A4A"/>
      <name val="맑은 고딕"/>
      <family val="0"/>
      <charset val="1"/>
    </font>
    <font>
      <sz val="9.5"/>
      <color rgb="FF16202E"/>
      <name val="Noto Sans CJK SC"/>
      <family val="2"/>
    </font>
    <font>
      <sz val="9.5"/>
      <color rgb="FF16202E"/>
      <name val="맑은 고딕"/>
      <family val="0"/>
      <charset val="1"/>
    </font>
    <font>
      <b val="true"/>
      <sz val="9.5"/>
      <color rgb="FF16202E"/>
      <name val="Noto Sans CJK SC"/>
      <family val="2"/>
    </font>
    <font>
      <b val="true"/>
      <sz val="9.5"/>
      <color rgb="FF16202E"/>
      <name val="맑은 고딕"/>
      <family val="0"/>
      <charset val="1"/>
    </font>
    <font>
      <b val="true"/>
      <sz val="15"/>
      <color rgb="FF0F2A4A"/>
      <name val="맑은 고딕"/>
      <family val="0"/>
      <charset val="1"/>
    </font>
    <font>
      <b val="true"/>
      <sz val="15"/>
      <color rgb="FF0F2A4A"/>
      <name val="Noto Sans CJK SC"/>
      <family val="2"/>
    </font>
  </fonts>
  <fills count="6">
    <fill>
      <patternFill patternType="none"/>
    </fill>
    <fill>
      <patternFill patternType="gray125"/>
    </fill>
    <fill>
      <patternFill patternType="solid">
        <fgColor rgb="FFF5F7FA"/>
        <bgColor rgb="FFEAF1FD"/>
      </patternFill>
    </fill>
    <fill>
      <patternFill patternType="solid">
        <fgColor rgb="FFFFF3C4"/>
        <bgColor rgb="FFFFFF99"/>
      </patternFill>
    </fill>
    <fill>
      <patternFill patternType="solid">
        <fgColor rgb="FF0F2A4A"/>
        <bgColor rgb="FF16202E"/>
      </patternFill>
    </fill>
    <fill>
      <patternFill patternType="solid">
        <fgColor rgb="FFEAF1FD"/>
        <bgColor rgb="FFF5F7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BE3"/>
      </left>
      <right style="thin">
        <color rgb="FFD5DBE3"/>
      </right>
      <top style="thin">
        <color rgb="FFD5DBE3"/>
      </top>
      <bottom style="thin">
        <color rgb="FFD5DB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0F2A4A"/>
          <bgColor rgb="FF000000"/>
        </patternFill>
      </fill>
    </dxf>
    <dxf>
      <fill>
        <patternFill patternType="solid">
          <fgColor rgb="FFEAF1FD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16202E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B8F"/>
      <rgbColor rgb="FF9999FF"/>
      <rgbColor rgb="FF993366"/>
      <rgbColor rgb="FFFFF3C4"/>
      <rgbColor rgb="FFEAF1FD"/>
      <rgbColor rgb="FF660066"/>
      <rgbColor rgb="FFFF8080"/>
      <rgbColor rgb="FF1D5FD6"/>
      <rgbColor rgb="FFD5DB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7F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F2A4A"/>
      <rgbColor rgb="FF339966"/>
      <rgbColor rgb="FF003300"/>
      <rgbColor rgb="FF333300"/>
      <rgbColor rgb="FF993300"/>
      <rgbColor rgb="FF993366"/>
      <rgbColor rgb="FF333399"/>
      <rgbColor rgb="FF1620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3"/>
    <col collapsed="false" customWidth="true" hidden="false" outlineLevel="0" max="4" min="4" style="0" width="26"/>
    <col collapsed="false" customWidth="true" hidden="false" outlineLevel="0" max="5" min="5" style="0" width="18"/>
    <col collapsed="false" customWidth="true" hidden="false" outlineLevel="0" max="6" min="6" style="0" width="44"/>
  </cols>
  <sheetData>
    <row r="1" customFormat="false" ht="23.85" hidden="false" customHeight="false" outlineLevel="0" collapsed="false">
      <c r="A1" s="1" t="s">
        <v>0</v>
      </c>
    </row>
    <row r="2" customFormat="false" ht="39.55" hidden="false" customHeight="false" outlineLevel="0" collapsed="false">
      <c r="A2" s="2" t="s">
        <v>1</v>
      </c>
    </row>
    <row r="4" customFormat="false" ht="17.15" hidden="false" customHeight="false" outlineLevel="0" collapsed="false">
      <c r="A4" s="3" t="s">
        <v>2</v>
      </c>
      <c r="B4" s="4" t="n">
        <v>40000000</v>
      </c>
      <c r="C4" s="5" t="s">
        <v>3</v>
      </c>
      <c r="D4" s="6" t="s">
        <v>4</v>
      </c>
    </row>
    <row r="5" customFormat="false" ht="15" hidden="false" customHeight="false" outlineLevel="0" collapsed="false">
      <c r="A5" s="3" t="s">
        <v>5</v>
      </c>
      <c r="B5" s="4" t="n">
        <v>200000</v>
      </c>
      <c r="D5" s="7" t="s">
        <v>6</v>
      </c>
      <c r="E5" s="8" t="n">
        <v>0.0475</v>
      </c>
    </row>
    <row r="6" customFormat="false" ht="15" hidden="false" customHeight="false" outlineLevel="0" collapsed="false">
      <c r="A6" s="3" t="s">
        <v>7</v>
      </c>
      <c r="B6" s="9" t="n">
        <v>1</v>
      </c>
      <c r="D6" s="7" t="s">
        <v>8</v>
      </c>
      <c r="E6" s="8" t="n">
        <v>0.03595</v>
      </c>
    </row>
    <row r="7" customFormat="false" ht="15" hidden="false" customHeight="false" outlineLevel="0" collapsed="false">
      <c r="D7" s="7" t="s">
        <v>9</v>
      </c>
      <c r="E7" s="8" t="n">
        <v>0.1314</v>
      </c>
    </row>
    <row r="8" customFormat="false" ht="15" hidden="false" customHeight="false" outlineLevel="0" collapsed="false">
      <c r="D8" s="7" t="s">
        <v>10</v>
      </c>
      <c r="E8" s="8" t="n">
        <v>0.009</v>
      </c>
    </row>
    <row r="9" customFormat="false" ht="15" hidden="false" customHeight="false" outlineLevel="0" collapsed="false">
      <c r="A9" s="10" t="s">
        <v>11</v>
      </c>
      <c r="D9" s="7" t="s">
        <v>12</v>
      </c>
      <c r="E9" s="11" t="n">
        <v>6590000</v>
      </c>
    </row>
    <row r="10" customFormat="false" ht="15" hidden="false" customHeight="false" outlineLevel="0" collapsed="false">
      <c r="A10" s="12" t="s">
        <v>13</v>
      </c>
      <c r="B10" s="12" t="s">
        <v>14</v>
      </c>
    </row>
    <row r="11" customFormat="false" ht="15" hidden="false" customHeight="false" outlineLevel="0" collapsed="false">
      <c r="A11" s="13" t="s">
        <v>15</v>
      </c>
      <c r="B11" s="14" t="n">
        <f aca="false">B4/12</f>
        <v>3333333.33333333</v>
      </c>
    </row>
    <row r="12" customFormat="false" ht="19.4" hidden="false" customHeight="false" outlineLevel="0" collapsed="false">
      <c r="A12" s="13" t="s">
        <v>16</v>
      </c>
      <c r="B12" s="14" t="n">
        <f aca="false">B11-B5</f>
        <v>3133333.33333333</v>
      </c>
      <c r="D12" s="10" t="s">
        <v>17</v>
      </c>
    </row>
    <row r="13" customFormat="false" ht="15" hidden="false" customHeight="false" outlineLevel="0" collapsed="false">
      <c r="A13" s="13" t="s">
        <v>6</v>
      </c>
      <c r="B13" s="14" t="n">
        <f aca="false">ROUNDDOWN(MIN(B12,$E$9)*$E$5,0)</f>
        <v>148833</v>
      </c>
      <c r="D13" s="12" t="s">
        <v>13</v>
      </c>
      <c r="E13" s="12" t="s">
        <v>18</v>
      </c>
    </row>
    <row r="14" customFormat="false" ht="15" hidden="false" customHeight="false" outlineLevel="0" collapsed="false">
      <c r="A14" s="13" t="s">
        <v>8</v>
      </c>
      <c r="B14" s="14" t="n">
        <f aca="false">ROUNDDOWN(B12*$E$6,0)</f>
        <v>112643</v>
      </c>
      <c r="D14" s="15" t="s">
        <v>19</v>
      </c>
      <c r="E14" s="16" t="n">
        <f aca="false">B4-B5*12</f>
        <v>37600000</v>
      </c>
    </row>
    <row r="15" customFormat="false" ht="15" hidden="false" customHeight="false" outlineLevel="0" collapsed="false">
      <c r="A15" s="13" t="s">
        <v>20</v>
      </c>
      <c r="B15" s="14" t="n">
        <f aca="false">ROUNDDOWN(B14*$E$7,0)</f>
        <v>14801</v>
      </c>
      <c r="D15" s="15" t="s">
        <v>21</v>
      </c>
      <c r="E15" s="16" t="n">
        <f aca="false">MIN(20000000,IF(E14&lt;=5000000,E14*0.7,IF(E14&lt;=15000000,3500000+(E14-5000000)*0.4,IF(E14&lt;=45000000,7500000+(E14-15000000)*0.15,IF(E14&lt;=100000000,12000000+(E14-45000000)*0.05,14750000+(E14-100000000)*0.02)))))</f>
        <v>10890000</v>
      </c>
    </row>
    <row r="16" customFormat="false" ht="15" hidden="false" customHeight="false" outlineLevel="0" collapsed="false">
      <c r="A16" s="13" t="s">
        <v>10</v>
      </c>
      <c r="B16" s="14" t="n">
        <f aca="false">ROUNDDOWN(B12*$E$8,0)</f>
        <v>28200</v>
      </c>
      <c r="D16" s="15" t="s">
        <v>22</v>
      </c>
      <c r="E16" s="16" t="n">
        <f aca="false">E14-E15</f>
        <v>26710000</v>
      </c>
    </row>
    <row r="17" customFormat="false" ht="15" hidden="false" customHeight="false" outlineLevel="0" collapsed="false">
      <c r="A17" s="17" t="s">
        <v>23</v>
      </c>
      <c r="B17" s="18" t="n">
        <f aca="false">SUM(B13:B16)</f>
        <v>304477</v>
      </c>
      <c r="D17" s="15" t="s">
        <v>24</v>
      </c>
      <c r="E17" s="16" t="n">
        <f aca="false">B6*1500000</f>
        <v>1500000</v>
      </c>
    </row>
    <row r="18" customFormat="false" ht="15" hidden="false" customHeight="false" outlineLevel="0" collapsed="false">
      <c r="A18" s="13" t="s">
        <v>25</v>
      </c>
      <c r="B18" s="14" t="n">
        <f aca="false">ROUND(E28/12,0)</f>
        <v>105853</v>
      </c>
      <c r="D18" s="15" t="s">
        <v>26</v>
      </c>
      <c r="E18" s="16" t="n">
        <f aca="false">B13*12</f>
        <v>1785996</v>
      </c>
    </row>
    <row r="19" customFormat="false" ht="15" hidden="false" customHeight="false" outlineLevel="0" collapsed="false">
      <c r="A19" s="13" t="s">
        <v>27</v>
      </c>
      <c r="B19" s="14" t="n">
        <f aca="false">ROUND(B18*0.1,0)</f>
        <v>10585</v>
      </c>
      <c r="D19" s="15" t="s">
        <v>28</v>
      </c>
      <c r="E19" s="16" t="n">
        <f aca="false">(B14+B15+B16)*12</f>
        <v>1867728</v>
      </c>
    </row>
    <row r="20" customFormat="false" ht="15" hidden="false" customHeight="false" outlineLevel="0" collapsed="false">
      <c r="A20" s="3" t="s">
        <v>29</v>
      </c>
      <c r="B20" s="18" t="n">
        <f aca="false">B17+B18+B19</f>
        <v>420915</v>
      </c>
      <c r="D20" s="19" t="s">
        <v>30</v>
      </c>
      <c r="E20" s="20" t="n">
        <f aca="false">MAX(0,E16-E17-E18-E19)</f>
        <v>21556276</v>
      </c>
    </row>
    <row r="21" customFormat="false" ht="15" hidden="false" customHeight="false" outlineLevel="0" collapsed="false">
      <c r="A21" s="21" t="s">
        <v>31</v>
      </c>
      <c r="B21" s="22" t="n">
        <f aca="false">B11-B20</f>
        <v>2912418.33333333</v>
      </c>
      <c r="D21" s="15" t="s">
        <v>32</v>
      </c>
      <c r="E21" s="16" t="n">
        <f aca="false">IF(E20&lt;=14000000,E20*0.06,IF(E20&lt;=50000000,E20*0.15-1260000,IF(E20&lt;=88000000,E20*0.24-5760000,IF(E20&lt;=150000000,E20*0.35-15440000,IF(E20&lt;=300000000,E20*0.38-19940000,IF(E20&lt;=500000000,E20*0.4-25940000,IF(E20&lt;=1000000000,E20*0.42-35940000,E20*0.45-65940000)))))))</f>
        <v>1973441.4</v>
      </c>
    </row>
    <row r="22" customFormat="false" ht="15" hidden="false" customHeight="false" outlineLevel="0" collapsed="false">
      <c r="A22" s="21" t="s">
        <v>33</v>
      </c>
      <c r="B22" s="22" t="n">
        <f aca="false">B21*12</f>
        <v>34949020</v>
      </c>
      <c r="D22" s="15" t="s">
        <v>34</v>
      </c>
      <c r="E22" s="16" t="n">
        <f aca="false">IF(E21&lt;=1300000,E21*0.55,715000+(E21-1300000)*0.3)</f>
        <v>917032.42</v>
      </c>
    </row>
    <row r="23" customFormat="false" ht="15" hidden="false" customHeight="false" outlineLevel="0" collapsed="false">
      <c r="A23" s="13" t="s">
        <v>35</v>
      </c>
      <c r="B23" s="23" t="n">
        <f aca="false">IF(B4=0,0,B22/B4)</f>
        <v>0.8737255</v>
      </c>
      <c r="D23" s="15" t="s">
        <v>36</v>
      </c>
      <c r="E23" s="16" t="n">
        <f aca="false">IF(E14&lt;=33000000,740000,IF(E14&lt;=70000000,MAX(660000,740000-(E14-33000000)*0.008),IF(E14&lt;=120000000,MAX(500000,660000-(E14-70000000)*0.5),MAX(200000,500000-(E14-120000000)*0.5))))</f>
        <v>703200</v>
      </c>
    </row>
    <row r="24" customFormat="false" ht="15" hidden="false" customHeight="false" outlineLevel="0" collapsed="false">
      <c r="D24" s="15" t="s">
        <v>37</v>
      </c>
      <c r="E24" s="16" t="n">
        <f aca="false">MIN(E22,E23)</f>
        <v>703200</v>
      </c>
    </row>
    <row r="25" customFormat="false" ht="15" hidden="false" customHeight="true" outlineLevel="0" collapsed="false">
      <c r="A25" s="24" t="s">
        <v>38</v>
      </c>
      <c r="B25" s="24"/>
      <c r="D25" s="19" t="s">
        <v>39</v>
      </c>
      <c r="E25" s="20" t="n">
        <f aca="false">MAX(0,E21-E24)</f>
        <v>1270241.4</v>
      </c>
    </row>
    <row r="26" customFormat="false" ht="15" hidden="false" customHeight="false" outlineLevel="0" collapsed="false">
      <c r="A26" s="24"/>
      <c r="B26" s="24"/>
      <c r="D26" s="15" t="s">
        <v>40</v>
      </c>
      <c r="E26" s="16" t="n">
        <f aca="false">ROUND(E25*0.1,0)</f>
        <v>127024</v>
      </c>
    </row>
    <row r="27" customFormat="false" ht="15" hidden="false" customHeight="false" outlineLevel="0" collapsed="false">
      <c r="A27" s="24"/>
      <c r="B27" s="24"/>
      <c r="D27" s="19" t="s">
        <v>41</v>
      </c>
      <c r="E27" s="20" t="n">
        <f aca="false">E25+E26</f>
        <v>1397265.4</v>
      </c>
    </row>
    <row r="28" customFormat="false" ht="15" hidden="false" customHeight="false" outlineLevel="0" collapsed="false">
      <c r="A28" s="24"/>
      <c r="B28" s="24"/>
      <c r="D28" s="25" t="s">
        <v>42</v>
      </c>
      <c r="E28" s="16" t="n">
        <f aca="false">E25</f>
        <v>1270241.4</v>
      </c>
    </row>
    <row r="29" customFormat="false" ht="15" hidden="false" customHeight="false" outlineLevel="0" collapsed="false">
      <c r="A29" s="24"/>
      <c r="B29" s="24"/>
    </row>
    <row r="30" customFormat="false" ht="15" hidden="false" customHeight="true" outlineLevel="0" collapsed="false">
      <c r="A30" s="24"/>
      <c r="B30" s="24"/>
      <c r="D30" s="24" t="s">
        <v>43</v>
      </c>
      <c r="E30" s="24"/>
      <c r="F30" s="24"/>
    </row>
    <row r="31" customFormat="false" ht="15" hidden="false" customHeight="false" outlineLevel="0" collapsed="false">
      <c r="A31" s="24"/>
      <c r="B31" s="24"/>
      <c r="D31" s="24"/>
      <c r="E31" s="24"/>
      <c r="F31" s="24"/>
    </row>
    <row r="32" customFormat="false" ht="15" hidden="false" customHeight="false" outlineLevel="0" collapsed="false">
      <c r="D32" s="24"/>
      <c r="E32" s="24"/>
      <c r="F32" s="24"/>
    </row>
    <row r="33" customFormat="false" ht="15" hidden="false" customHeight="false" outlineLevel="0" collapsed="false">
      <c r="D33" s="24"/>
      <c r="E33" s="24"/>
      <c r="F33" s="24"/>
    </row>
    <row r="34" customFormat="false" ht="15" hidden="false" customHeight="false" outlineLevel="0" collapsed="false">
      <c r="D34" s="24"/>
      <c r="E34" s="24"/>
      <c r="F34" s="24"/>
    </row>
    <row r="35" customFormat="false" ht="15" hidden="false" customHeight="false" outlineLevel="0" collapsed="false">
      <c r="D35" s="24"/>
      <c r="E35" s="24"/>
      <c r="F35" s="24"/>
    </row>
    <row r="36" customFormat="false" ht="15" hidden="false" customHeight="false" outlineLevel="0" collapsed="false">
      <c r="D36" s="24"/>
      <c r="E36" s="24"/>
      <c r="F36" s="24"/>
    </row>
  </sheetData>
  <mergeCells count="2">
    <mergeCell ref="A25:B31"/>
    <mergeCell ref="D30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3" min="1" style="0" width="14"/>
    <col collapsed="false" customWidth="true" hidden="false" outlineLevel="0" max="4" min="4" style="0" width="16"/>
    <col collapsed="false" customWidth="true" hidden="false" outlineLevel="0" max="5" min="5" style="0" width="15"/>
    <col collapsed="false" customWidth="true" hidden="false" outlineLevel="0" max="6" min="6" style="0" width="16"/>
    <col collapsed="false" customWidth="true" hidden="false" outlineLevel="0" max="7" min="7" style="0" width="12"/>
  </cols>
  <sheetData>
    <row r="1" customFormat="false" ht="23.1" hidden="false" customHeight="false" outlineLevel="0" collapsed="false">
      <c r="A1" s="26" t="s">
        <v>44</v>
      </c>
    </row>
    <row r="2" customFormat="false" ht="90.25" hidden="false" customHeight="false" outlineLevel="0" collapsed="false">
      <c r="A2" s="2" t="s">
        <v>45</v>
      </c>
    </row>
    <row r="4" customFormat="false" ht="15" hidden="false" customHeight="false" outlineLevel="0" collapsed="false">
      <c r="A4" s="12" t="s">
        <v>46</v>
      </c>
      <c r="B4" s="12" t="s">
        <v>47</v>
      </c>
      <c r="C4" s="27" t="s">
        <v>48</v>
      </c>
      <c r="D4" s="12" t="s">
        <v>49</v>
      </c>
      <c r="E4" s="12" t="s">
        <v>50</v>
      </c>
      <c r="F4" s="12" t="s">
        <v>51</v>
      </c>
      <c r="G4" s="12" t="s">
        <v>35</v>
      </c>
    </row>
    <row r="5" customFormat="false" ht="15" hidden="false" customHeight="false" outlineLevel="0" collapsed="false">
      <c r="A5" s="16" t="n">
        <v>2000</v>
      </c>
      <c r="B5" s="16" t="n">
        <v>1666667</v>
      </c>
      <c r="C5" s="16" t="n">
        <v>142522</v>
      </c>
      <c r="D5" s="16" t="n">
        <v>18250</v>
      </c>
      <c r="E5" s="16" t="n">
        <v>1505895</v>
      </c>
      <c r="F5" s="16" t="n">
        <v>18070740</v>
      </c>
      <c r="G5" s="28" t="n">
        <f aca="false">F5/(A5*10000)</f>
        <v>0.903537</v>
      </c>
    </row>
    <row r="6" customFormat="false" ht="15" hidden="false" customHeight="false" outlineLevel="0" collapsed="false">
      <c r="A6" s="16" t="n">
        <v>2100</v>
      </c>
      <c r="B6" s="16" t="n">
        <v>1750000</v>
      </c>
      <c r="C6" s="16" t="n">
        <v>150620</v>
      </c>
      <c r="D6" s="16" t="n">
        <v>20237</v>
      </c>
      <c r="E6" s="16" t="n">
        <v>1579143</v>
      </c>
      <c r="F6" s="16" t="n">
        <v>18949716</v>
      </c>
      <c r="G6" s="28" t="n">
        <f aca="false">F6/(A6*10000)</f>
        <v>0.902367428571429</v>
      </c>
    </row>
    <row r="7" customFormat="false" ht="15" hidden="false" customHeight="false" outlineLevel="0" collapsed="false">
      <c r="A7" s="16" t="n">
        <v>2200</v>
      </c>
      <c r="B7" s="16" t="n">
        <v>1833333</v>
      </c>
      <c r="C7" s="16" t="n">
        <v>158717</v>
      </c>
      <c r="D7" s="16" t="n">
        <v>22223</v>
      </c>
      <c r="E7" s="16" t="n">
        <v>1652393</v>
      </c>
      <c r="F7" s="16" t="n">
        <v>19828716</v>
      </c>
      <c r="G7" s="28" t="n">
        <f aca="false">F7/(A7*10000)</f>
        <v>0.901305272727273</v>
      </c>
    </row>
    <row r="8" customFormat="false" ht="15" hidden="false" customHeight="false" outlineLevel="0" collapsed="false">
      <c r="A8" s="16" t="n">
        <v>2300</v>
      </c>
      <c r="B8" s="16" t="n">
        <v>1916667</v>
      </c>
      <c r="C8" s="16" t="n">
        <v>166815</v>
      </c>
      <c r="D8" s="16" t="n">
        <v>24209</v>
      </c>
      <c r="E8" s="16" t="n">
        <v>1725643</v>
      </c>
      <c r="F8" s="16" t="n">
        <v>20707716</v>
      </c>
      <c r="G8" s="28" t="n">
        <f aca="false">F8/(A8*10000)</f>
        <v>0.90033547826087</v>
      </c>
    </row>
    <row r="9" customFormat="false" ht="15" hidden="false" customHeight="false" outlineLevel="0" collapsed="false">
      <c r="A9" s="16" t="n">
        <v>2400</v>
      </c>
      <c r="B9" s="16" t="n">
        <v>2000000</v>
      </c>
      <c r="C9" s="16" t="n">
        <v>174913</v>
      </c>
      <c r="D9" s="16" t="n">
        <v>26195</v>
      </c>
      <c r="E9" s="16" t="n">
        <v>1798892</v>
      </c>
      <c r="F9" s="16" t="n">
        <v>21586704</v>
      </c>
      <c r="G9" s="28" t="n">
        <f aca="false">F9/(A9*10000)</f>
        <v>0.899446</v>
      </c>
    </row>
    <row r="10" customFormat="false" ht="15" hidden="false" customHeight="false" outlineLevel="0" collapsed="false">
      <c r="A10" s="16" t="n">
        <v>2500</v>
      </c>
      <c r="B10" s="16" t="n">
        <v>2083333</v>
      </c>
      <c r="C10" s="16" t="n">
        <v>183011</v>
      </c>
      <c r="D10" s="16" t="n">
        <v>28182</v>
      </c>
      <c r="E10" s="16" t="n">
        <v>1872140</v>
      </c>
      <c r="F10" s="16" t="n">
        <v>22465680</v>
      </c>
      <c r="G10" s="28" t="n">
        <f aca="false">F10/(A10*10000)</f>
        <v>0.8986272</v>
      </c>
    </row>
    <row r="11" customFormat="false" ht="15" hidden="false" customHeight="false" outlineLevel="0" collapsed="false">
      <c r="A11" s="16" t="n">
        <v>2600</v>
      </c>
      <c r="B11" s="16" t="n">
        <v>2166667</v>
      </c>
      <c r="C11" s="16" t="n">
        <v>191109</v>
      </c>
      <c r="D11" s="16" t="n">
        <v>30168</v>
      </c>
      <c r="E11" s="16" t="n">
        <v>1945390</v>
      </c>
      <c r="F11" s="16" t="n">
        <v>23344680</v>
      </c>
      <c r="G11" s="28" t="n">
        <f aca="false">F11/(A11*10000)</f>
        <v>0.897872307692308</v>
      </c>
    </row>
    <row r="12" customFormat="false" ht="15" hidden="false" customHeight="false" outlineLevel="0" collapsed="false">
      <c r="A12" s="16" t="n">
        <v>2700</v>
      </c>
      <c r="B12" s="16" t="n">
        <v>2250000</v>
      </c>
      <c r="C12" s="16" t="n">
        <v>199207</v>
      </c>
      <c r="D12" s="16" t="n">
        <v>32154</v>
      </c>
      <c r="E12" s="16" t="n">
        <v>2018639</v>
      </c>
      <c r="F12" s="16" t="n">
        <v>24223668</v>
      </c>
      <c r="G12" s="28" t="n">
        <f aca="false">F12/(A12*10000)</f>
        <v>0.897172888888889</v>
      </c>
    </row>
    <row r="13" customFormat="false" ht="15" hidden="false" customHeight="false" outlineLevel="0" collapsed="false">
      <c r="A13" s="16" t="n">
        <v>2800</v>
      </c>
      <c r="B13" s="16" t="n">
        <v>2333333</v>
      </c>
      <c r="C13" s="16" t="n">
        <v>207304</v>
      </c>
      <c r="D13" s="16" t="n">
        <v>34140</v>
      </c>
      <c r="E13" s="16" t="n">
        <v>2091889</v>
      </c>
      <c r="F13" s="16" t="n">
        <v>25102668</v>
      </c>
      <c r="G13" s="28" t="n">
        <f aca="false">F13/(A13*10000)</f>
        <v>0.896523857142857</v>
      </c>
    </row>
    <row r="14" customFormat="false" ht="15" hidden="false" customHeight="false" outlineLevel="0" collapsed="false">
      <c r="A14" s="16" t="n">
        <v>2900</v>
      </c>
      <c r="B14" s="16" t="n">
        <v>2416667</v>
      </c>
      <c r="C14" s="16" t="n">
        <v>215402</v>
      </c>
      <c r="D14" s="16" t="n">
        <v>38341</v>
      </c>
      <c r="E14" s="16" t="n">
        <v>2162924</v>
      </c>
      <c r="F14" s="16" t="n">
        <v>25955088</v>
      </c>
      <c r="G14" s="28" t="n">
        <f aca="false">F14/(A14*10000)</f>
        <v>0.895003034482759</v>
      </c>
    </row>
    <row r="15" customFormat="false" ht="15" hidden="false" customHeight="false" outlineLevel="0" collapsed="false">
      <c r="A15" s="29" t="n">
        <v>3000</v>
      </c>
      <c r="B15" s="29" t="n">
        <v>2500000</v>
      </c>
      <c r="C15" s="29" t="n">
        <v>223500</v>
      </c>
      <c r="D15" s="29" t="n">
        <v>43306</v>
      </c>
      <c r="E15" s="29" t="n">
        <v>2233194</v>
      </c>
      <c r="F15" s="29" t="n">
        <v>26798328</v>
      </c>
      <c r="G15" s="30" t="n">
        <f aca="false">F15/(A15*10000)</f>
        <v>0.8932776</v>
      </c>
    </row>
    <row r="16" customFormat="false" ht="15" hidden="false" customHeight="false" outlineLevel="0" collapsed="false">
      <c r="A16" s="16" t="n">
        <v>3100</v>
      </c>
      <c r="B16" s="16" t="n">
        <v>2583333</v>
      </c>
      <c r="C16" s="16" t="n">
        <v>231597</v>
      </c>
      <c r="D16" s="16" t="n">
        <v>48271</v>
      </c>
      <c r="E16" s="16" t="n">
        <v>2303465</v>
      </c>
      <c r="F16" s="16" t="n">
        <v>27641580</v>
      </c>
      <c r="G16" s="28" t="n">
        <f aca="false">F16/(A16*10000)</f>
        <v>0.891663870967742</v>
      </c>
    </row>
    <row r="17" customFormat="false" ht="15" hidden="false" customHeight="false" outlineLevel="0" collapsed="false">
      <c r="A17" s="16" t="n">
        <v>3200</v>
      </c>
      <c r="B17" s="16" t="n">
        <v>2666667</v>
      </c>
      <c r="C17" s="16" t="n">
        <v>239696</v>
      </c>
      <c r="D17" s="16" t="n">
        <v>53238</v>
      </c>
      <c r="E17" s="16" t="n">
        <v>2373733</v>
      </c>
      <c r="F17" s="16" t="n">
        <v>28484796</v>
      </c>
      <c r="G17" s="28" t="n">
        <f aca="false">F17/(A17*10000)</f>
        <v>0.890149875</v>
      </c>
    </row>
    <row r="18" customFormat="false" ht="15" hidden="false" customHeight="false" outlineLevel="0" collapsed="false">
      <c r="A18" s="16" t="n">
        <v>3300</v>
      </c>
      <c r="B18" s="16" t="n">
        <v>2750000</v>
      </c>
      <c r="C18" s="16" t="n">
        <v>247794</v>
      </c>
      <c r="D18" s="16" t="n">
        <v>61506</v>
      </c>
      <c r="E18" s="16" t="n">
        <v>2440700</v>
      </c>
      <c r="F18" s="16" t="n">
        <v>29288400</v>
      </c>
      <c r="G18" s="28" t="n">
        <f aca="false">F18/(A18*10000)</f>
        <v>0.887527272727273</v>
      </c>
    </row>
    <row r="19" customFormat="false" ht="15" hidden="false" customHeight="false" outlineLevel="0" collapsed="false">
      <c r="A19" s="16" t="n">
        <v>3400</v>
      </c>
      <c r="B19" s="16" t="n">
        <v>2833333</v>
      </c>
      <c r="C19" s="16" t="n">
        <v>255890</v>
      </c>
      <c r="D19" s="16" t="n">
        <v>72541</v>
      </c>
      <c r="E19" s="16" t="n">
        <v>2504902</v>
      </c>
      <c r="F19" s="16" t="n">
        <v>30058824</v>
      </c>
      <c r="G19" s="28" t="n">
        <f aca="false">F19/(A19*10000)</f>
        <v>0.884083058823529</v>
      </c>
    </row>
    <row r="20" customFormat="false" ht="15" hidden="false" customHeight="false" outlineLevel="0" collapsed="false">
      <c r="A20" s="16" t="n">
        <v>3500</v>
      </c>
      <c r="B20" s="16" t="n">
        <v>2916667</v>
      </c>
      <c r="C20" s="16" t="n">
        <v>263989</v>
      </c>
      <c r="D20" s="16" t="n">
        <v>83575</v>
      </c>
      <c r="E20" s="16" t="n">
        <v>2569103</v>
      </c>
      <c r="F20" s="16" t="n">
        <v>30829236</v>
      </c>
      <c r="G20" s="28" t="n">
        <f aca="false">F20/(A20*10000)</f>
        <v>0.880835314285714</v>
      </c>
    </row>
    <row r="21" customFormat="false" ht="15" hidden="false" customHeight="false" outlineLevel="0" collapsed="false">
      <c r="A21" s="16" t="n">
        <v>3600</v>
      </c>
      <c r="B21" s="16" t="n">
        <v>3000000</v>
      </c>
      <c r="C21" s="16" t="n">
        <v>272087</v>
      </c>
      <c r="D21" s="16" t="n">
        <v>95049</v>
      </c>
      <c r="E21" s="16" t="n">
        <v>2632864</v>
      </c>
      <c r="F21" s="16" t="n">
        <v>31594368</v>
      </c>
      <c r="G21" s="28" t="n">
        <f aca="false">F21/(A21*10000)</f>
        <v>0.877621333333333</v>
      </c>
    </row>
    <row r="22" customFormat="false" ht="15" hidden="false" customHeight="false" outlineLevel="0" collapsed="false">
      <c r="A22" s="16" t="n">
        <v>3700</v>
      </c>
      <c r="B22" s="16" t="n">
        <v>3083333</v>
      </c>
      <c r="C22" s="16" t="n">
        <v>280184</v>
      </c>
      <c r="D22" s="16" t="n">
        <v>106817</v>
      </c>
      <c r="E22" s="16" t="n">
        <v>2696332</v>
      </c>
      <c r="F22" s="16" t="n">
        <v>32355984</v>
      </c>
      <c r="G22" s="28" t="n">
        <f aca="false">F22/(A22*10000)</f>
        <v>0.874486054054054</v>
      </c>
    </row>
    <row r="23" customFormat="false" ht="15" hidden="false" customHeight="false" outlineLevel="0" collapsed="false">
      <c r="A23" s="16" t="n">
        <v>3800</v>
      </c>
      <c r="B23" s="16" t="n">
        <v>3166667</v>
      </c>
      <c r="C23" s="16" t="n">
        <v>288283</v>
      </c>
      <c r="D23" s="16" t="n">
        <v>118584</v>
      </c>
      <c r="E23" s="16" t="n">
        <v>2759800</v>
      </c>
      <c r="F23" s="16" t="n">
        <v>33117600</v>
      </c>
      <c r="G23" s="28" t="n">
        <f aca="false">F23/(A23*10000)</f>
        <v>0.871515789473684</v>
      </c>
    </row>
    <row r="24" customFormat="false" ht="15" hidden="false" customHeight="false" outlineLevel="0" collapsed="false">
      <c r="A24" s="16" t="n">
        <v>3900</v>
      </c>
      <c r="B24" s="16" t="n">
        <v>3250000</v>
      </c>
      <c r="C24" s="16" t="n">
        <v>296381</v>
      </c>
      <c r="D24" s="16" t="n">
        <v>130352</v>
      </c>
      <c r="E24" s="16" t="n">
        <v>2823267</v>
      </c>
      <c r="F24" s="16" t="n">
        <v>33879204</v>
      </c>
      <c r="G24" s="28" t="n">
        <f aca="false">F24/(A24*10000)</f>
        <v>0.868697538461538</v>
      </c>
    </row>
    <row r="25" customFormat="false" ht="15" hidden="false" customHeight="false" outlineLevel="0" collapsed="false">
      <c r="A25" s="29" t="n">
        <v>4000</v>
      </c>
      <c r="B25" s="29" t="n">
        <v>3333333</v>
      </c>
      <c r="C25" s="29" t="n">
        <v>304477</v>
      </c>
      <c r="D25" s="29" t="n">
        <v>142120</v>
      </c>
      <c r="E25" s="29" t="n">
        <v>2886736</v>
      </c>
      <c r="F25" s="29" t="n">
        <v>34640832</v>
      </c>
      <c r="G25" s="30" t="n">
        <f aca="false">F25/(A25*10000)</f>
        <v>0.8660208</v>
      </c>
    </row>
    <row r="26" customFormat="false" ht="15" hidden="false" customHeight="false" outlineLevel="0" collapsed="false">
      <c r="A26" s="16" t="n">
        <v>4100</v>
      </c>
      <c r="B26" s="16" t="n">
        <v>3416667</v>
      </c>
      <c r="C26" s="16" t="n">
        <v>312576</v>
      </c>
      <c r="D26" s="16" t="n">
        <v>153888</v>
      </c>
      <c r="E26" s="16" t="n">
        <v>2950203</v>
      </c>
      <c r="F26" s="16" t="n">
        <v>35402436</v>
      </c>
      <c r="G26" s="28" t="n">
        <f aca="false">F26/(A26*10000)</f>
        <v>0.863474048780488</v>
      </c>
    </row>
    <row r="27" customFormat="false" ht="15" hidden="false" customHeight="false" outlineLevel="0" collapsed="false">
      <c r="A27" s="16" t="n">
        <v>4200</v>
      </c>
      <c r="B27" s="16" t="n">
        <v>3500000</v>
      </c>
      <c r="C27" s="16" t="n">
        <v>320674</v>
      </c>
      <c r="D27" s="16" t="n">
        <v>165656</v>
      </c>
      <c r="E27" s="16" t="n">
        <v>3013670</v>
      </c>
      <c r="F27" s="16" t="n">
        <v>36164040</v>
      </c>
      <c r="G27" s="28" t="n">
        <f aca="false">F27/(A27*10000)</f>
        <v>0.861048571428571</v>
      </c>
    </row>
    <row r="28" customFormat="false" ht="15" hidden="false" customHeight="false" outlineLevel="0" collapsed="false">
      <c r="A28" s="16" t="n">
        <v>4300</v>
      </c>
      <c r="B28" s="16" t="n">
        <v>3583333</v>
      </c>
      <c r="C28" s="16" t="n">
        <v>328771</v>
      </c>
      <c r="D28" s="16" t="n">
        <v>177423</v>
      </c>
      <c r="E28" s="16" t="n">
        <v>3077139</v>
      </c>
      <c r="F28" s="16" t="n">
        <v>36925668</v>
      </c>
      <c r="G28" s="28" t="n">
        <f aca="false">F28/(A28*10000)</f>
        <v>0.858736465116279</v>
      </c>
    </row>
    <row r="29" customFormat="false" ht="15" hidden="false" customHeight="false" outlineLevel="0" collapsed="false">
      <c r="A29" s="16" t="n">
        <v>4400</v>
      </c>
      <c r="B29" s="16" t="n">
        <v>3666667</v>
      </c>
      <c r="C29" s="16" t="n">
        <v>336870</v>
      </c>
      <c r="D29" s="16" t="n">
        <v>189191</v>
      </c>
      <c r="E29" s="16" t="n">
        <v>3140606</v>
      </c>
      <c r="F29" s="16" t="n">
        <v>37687272</v>
      </c>
      <c r="G29" s="28" t="n">
        <f aca="false">F29/(A29*10000)</f>
        <v>0.856528909090909</v>
      </c>
    </row>
    <row r="30" customFormat="false" ht="15" hidden="false" customHeight="false" outlineLevel="0" collapsed="false">
      <c r="A30" s="16" t="n">
        <v>4500</v>
      </c>
      <c r="B30" s="16" t="n">
        <v>3750000</v>
      </c>
      <c r="C30" s="16" t="n">
        <v>344968</v>
      </c>
      <c r="D30" s="16" t="n">
        <v>200959</v>
      </c>
      <c r="E30" s="16" t="n">
        <v>3204073</v>
      </c>
      <c r="F30" s="16" t="n">
        <v>38448876</v>
      </c>
      <c r="G30" s="28" t="n">
        <f aca="false">F30/(A30*10000)</f>
        <v>0.854419466666667</v>
      </c>
    </row>
    <row r="31" customFormat="false" ht="15" hidden="false" customHeight="false" outlineLevel="0" collapsed="false">
      <c r="A31" s="16" t="n">
        <v>4600</v>
      </c>
      <c r="B31" s="16" t="n">
        <v>3833333</v>
      </c>
      <c r="C31" s="16" t="n">
        <v>353064</v>
      </c>
      <c r="D31" s="16" t="n">
        <v>212287</v>
      </c>
      <c r="E31" s="16" t="n">
        <v>3267982</v>
      </c>
      <c r="F31" s="16" t="n">
        <v>39215784</v>
      </c>
      <c r="G31" s="28" t="n">
        <f aca="false">F31/(A31*10000)</f>
        <v>0.852517043478261</v>
      </c>
    </row>
    <row r="32" customFormat="false" ht="15" hidden="false" customHeight="false" outlineLevel="0" collapsed="false">
      <c r="A32" s="16" t="n">
        <v>4700</v>
      </c>
      <c r="B32" s="16" t="n">
        <v>3916667</v>
      </c>
      <c r="C32" s="16" t="n">
        <v>361163</v>
      </c>
      <c r="D32" s="16" t="n">
        <v>223321</v>
      </c>
      <c r="E32" s="16" t="n">
        <v>3332183</v>
      </c>
      <c r="F32" s="16" t="n">
        <v>39986196</v>
      </c>
      <c r="G32" s="28" t="n">
        <f aca="false">F32/(A32*10000)</f>
        <v>0.850770127659575</v>
      </c>
    </row>
    <row r="33" customFormat="false" ht="15" hidden="false" customHeight="false" outlineLevel="0" collapsed="false">
      <c r="A33" s="16" t="n">
        <v>4800</v>
      </c>
      <c r="B33" s="16" t="n">
        <v>4000000</v>
      </c>
      <c r="C33" s="16" t="n">
        <v>369261</v>
      </c>
      <c r="D33" s="16" t="n">
        <v>235180</v>
      </c>
      <c r="E33" s="16" t="n">
        <v>3395559</v>
      </c>
      <c r="F33" s="16" t="n">
        <v>40746708</v>
      </c>
      <c r="G33" s="28" t="n">
        <f aca="false">F33/(A33*10000)</f>
        <v>0.84888975</v>
      </c>
    </row>
    <row r="34" customFormat="false" ht="15" hidden="false" customHeight="false" outlineLevel="0" collapsed="false">
      <c r="A34" s="16" t="n">
        <v>4900</v>
      </c>
      <c r="B34" s="16" t="n">
        <v>4083333</v>
      </c>
      <c r="C34" s="16" t="n">
        <v>377358</v>
      </c>
      <c r="D34" s="16" t="n">
        <v>247589</v>
      </c>
      <c r="E34" s="16" t="n">
        <v>3458386</v>
      </c>
      <c r="F34" s="16" t="n">
        <v>41500632</v>
      </c>
      <c r="G34" s="28" t="n">
        <f aca="false">F34/(A34*10000)</f>
        <v>0.846951673469388</v>
      </c>
    </row>
    <row r="35" customFormat="false" ht="15" hidden="false" customHeight="false" outlineLevel="0" collapsed="false">
      <c r="A35" s="29" t="n">
        <v>5000</v>
      </c>
      <c r="B35" s="29" t="n">
        <v>4166667</v>
      </c>
      <c r="C35" s="29" t="n">
        <v>385457</v>
      </c>
      <c r="D35" s="29" t="n">
        <v>259999</v>
      </c>
      <c r="E35" s="29" t="n">
        <v>3521211</v>
      </c>
      <c r="F35" s="29" t="n">
        <v>42254532</v>
      </c>
      <c r="G35" s="30" t="n">
        <f aca="false">F35/(A35*10000)</f>
        <v>0.84509064</v>
      </c>
    </row>
    <row r="36" customFormat="false" ht="15" hidden="false" customHeight="false" outlineLevel="0" collapsed="false">
      <c r="A36" s="16" t="n">
        <v>5100</v>
      </c>
      <c r="B36" s="16" t="n">
        <v>4250000</v>
      </c>
      <c r="C36" s="16" t="n">
        <v>393555</v>
      </c>
      <c r="D36" s="16" t="n">
        <v>272408</v>
      </c>
      <c r="E36" s="16" t="n">
        <v>3584037</v>
      </c>
      <c r="F36" s="16" t="n">
        <v>43008444</v>
      </c>
      <c r="G36" s="28" t="n">
        <f aca="false">F36/(A36*10000)</f>
        <v>0.843302823529412</v>
      </c>
    </row>
    <row r="37" customFormat="false" ht="15" hidden="false" customHeight="false" outlineLevel="0" collapsed="false">
      <c r="A37" s="16" t="n">
        <v>5200</v>
      </c>
      <c r="B37" s="16" t="n">
        <v>4333333</v>
      </c>
      <c r="C37" s="16" t="n">
        <v>401651</v>
      </c>
      <c r="D37" s="16" t="n">
        <v>284818</v>
      </c>
      <c r="E37" s="16" t="n">
        <v>3646864</v>
      </c>
      <c r="F37" s="16" t="n">
        <v>43762368</v>
      </c>
      <c r="G37" s="28" t="n">
        <f aca="false">F37/(A37*10000)</f>
        <v>0.841584</v>
      </c>
    </row>
    <row r="38" customFormat="false" ht="15" hidden="false" customHeight="false" outlineLevel="0" collapsed="false">
      <c r="A38" s="16" t="n">
        <v>5300</v>
      </c>
      <c r="B38" s="16" t="n">
        <v>4416667</v>
      </c>
      <c r="C38" s="16" t="n">
        <v>409750</v>
      </c>
      <c r="D38" s="16" t="n">
        <v>297227</v>
      </c>
      <c r="E38" s="16" t="n">
        <v>3709690</v>
      </c>
      <c r="F38" s="16" t="n">
        <v>44516280</v>
      </c>
      <c r="G38" s="28" t="n">
        <f aca="false">F38/(A38*10000)</f>
        <v>0.839929811320755</v>
      </c>
    </row>
    <row r="39" customFormat="false" ht="15" hidden="false" customHeight="false" outlineLevel="0" collapsed="false">
      <c r="A39" s="16" t="n">
        <v>5400</v>
      </c>
      <c r="B39" s="16" t="n">
        <v>4500000</v>
      </c>
      <c r="C39" s="16" t="n">
        <v>417847</v>
      </c>
      <c r="D39" s="16" t="n">
        <v>309637</v>
      </c>
      <c r="E39" s="16" t="n">
        <v>3772516</v>
      </c>
      <c r="F39" s="16" t="n">
        <v>45270192</v>
      </c>
      <c r="G39" s="28" t="n">
        <f aca="false">F39/(A39*10000)</f>
        <v>0.838336888888889</v>
      </c>
    </row>
    <row r="40" customFormat="false" ht="15" hidden="false" customHeight="false" outlineLevel="0" collapsed="false">
      <c r="A40" s="16" t="n">
        <v>5500</v>
      </c>
      <c r="B40" s="16" t="n">
        <v>4583333</v>
      </c>
      <c r="C40" s="16" t="n">
        <v>425945</v>
      </c>
      <c r="D40" s="16" t="n">
        <v>322046</v>
      </c>
      <c r="E40" s="16" t="n">
        <v>3835342</v>
      </c>
      <c r="F40" s="16" t="n">
        <v>46024104</v>
      </c>
      <c r="G40" s="28" t="n">
        <f aca="false">F40/(A40*10000)</f>
        <v>0.836801890909091</v>
      </c>
    </row>
    <row r="41" customFormat="false" ht="15" hidden="false" customHeight="false" outlineLevel="0" collapsed="false">
      <c r="A41" s="16" t="n">
        <v>5600</v>
      </c>
      <c r="B41" s="16" t="n">
        <v>4666667</v>
      </c>
      <c r="C41" s="16" t="n">
        <v>434044</v>
      </c>
      <c r="D41" s="16" t="n">
        <v>334455</v>
      </c>
      <c r="E41" s="16" t="n">
        <v>3898168</v>
      </c>
      <c r="F41" s="16" t="n">
        <v>46778016</v>
      </c>
      <c r="G41" s="28" t="n">
        <f aca="false">F41/(A41*10000)</f>
        <v>0.835321714285714</v>
      </c>
    </row>
    <row r="42" customFormat="false" ht="15" hidden="false" customHeight="false" outlineLevel="0" collapsed="false">
      <c r="A42" s="16" t="n">
        <v>5700</v>
      </c>
      <c r="B42" s="16" t="n">
        <v>4750000</v>
      </c>
      <c r="C42" s="16" t="n">
        <v>442141</v>
      </c>
      <c r="D42" s="16" t="n">
        <v>346864</v>
      </c>
      <c r="E42" s="16" t="n">
        <v>3960995</v>
      </c>
      <c r="F42" s="16" t="n">
        <v>47531940</v>
      </c>
      <c r="G42" s="28" t="n">
        <f aca="false">F42/(A42*10000)</f>
        <v>0.833893684210526</v>
      </c>
    </row>
    <row r="43" customFormat="false" ht="15" hidden="false" customHeight="false" outlineLevel="0" collapsed="false">
      <c r="A43" s="16" t="n">
        <v>5800</v>
      </c>
      <c r="B43" s="16" t="n">
        <v>4833333</v>
      </c>
      <c r="C43" s="16" t="n">
        <v>450238</v>
      </c>
      <c r="D43" s="16" t="n">
        <v>359274</v>
      </c>
      <c r="E43" s="16" t="n">
        <v>4023821</v>
      </c>
      <c r="F43" s="16" t="n">
        <v>48285852</v>
      </c>
      <c r="G43" s="28" t="n">
        <f aca="false">F43/(A43*10000)</f>
        <v>0.832514689655172</v>
      </c>
    </row>
    <row r="44" customFormat="false" ht="15" hidden="false" customHeight="false" outlineLevel="0" collapsed="false">
      <c r="A44" s="16" t="n">
        <v>5900</v>
      </c>
      <c r="B44" s="16" t="n">
        <v>4916667</v>
      </c>
      <c r="C44" s="16" t="n">
        <v>458337</v>
      </c>
      <c r="D44" s="16" t="n">
        <v>371683</v>
      </c>
      <c r="E44" s="16" t="n">
        <v>4086647</v>
      </c>
      <c r="F44" s="16" t="n">
        <v>49039764</v>
      </c>
      <c r="G44" s="28" t="n">
        <f aca="false">F44/(A44*10000)</f>
        <v>0.831182440677966</v>
      </c>
    </row>
    <row r="45" customFormat="false" ht="15" hidden="false" customHeight="false" outlineLevel="0" collapsed="false">
      <c r="A45" s="29" t="n">
        <v>6000</v>
      </c>
      <c r="B45" s="29" t="n">
        <v>5000000</v>
      </c>
      <c r="C45" s="29" t="n">
        <v>466434</v>
      </c>
      <c r="D45" s="29" t="n">
        <v>384093</v>
      </c>
      <c r="E45" s="29" t="n">
        <v>4149473</v>
      </c>
      <c r="F45" s="29" t="n">
        <v>49793676</v>
      </c>
      <c r="G45" s="30" t="n">
        <f aca="false">F45/(A45*10000)</f>
        <v>0.8298946</v>
      </c>
    </row>
    <row r="46" customFormat="false" ht="15" hidden="false" customHeight="false" outlineLevel="0" collapsed="false">
      <c r="A46" s="16" t="n">
        <v>6100</v>
      </c>
      <c r="B46" s="16" t="n">
        <v>5083333</v>
      </c>
      <c r="C46" s="16" t="n">
        <v>474532</v>
      </c>
      <c r="D46" s="16" t="n">
        <v>396502</v>
      </c>
      <c r="E46" s="16" t="n">
        <v>4212299</v>
      </c>
      <c r="F46" s="16" t="n">
        <v>50547588</v>
      </c>
      <c r="G46" s="28" t="n">
        <f aca="false">F46/(A46*10000)</f>
        <v>0.828648983606557</v>
      </c>
    </row>
    <row r="47" customFormat="false" ht="15" hidden="false" customHeight="false" outlineLevel="0" collapsed="false">
      <c r="A47" s="16" t="n">
        <v>6200</v>
      </c>
      <c r="B47" s="16" t="n">
        <v>5166667</v>
      </c>
      <c r="C47" s="16" t="n">
        <v>482631</v>
      </c>
      <c r="D47" s="16" t="n">
        <v>408912</v>
      </c>
      <c r="E47" s="16" t="n">
        <v>4275124</v>
      </c>
      <c r="F47" s="16" t="n">
        <v>51301488</v>
      </c>
      <c r="G47" s="28" t="n">
        <f aca="false">F47/(A47*10000)</f>
        <v>0.82744335483871</v>
      </c>
    </row>
    <row r="48" customFormat="false" ht="15" hidden="false" customHeight="false" outlineLevel="0" collapsed="false">
      <c r="A48" s="16" t="n">
        <v>6300</v>
      </c>
      <c r="B48" s="16" t="n">
        <v>5250000</v>
      </c>
      <c r="C48" s="16" t="n">
        <v>490728</v>
      </c>
      <c r="D48" s="16" t="n">
        <v>421321</v>
      </c>
      <c r="E48" s="16" t="n">
        <v>4337951</v>
      </c>
      <c r="F48" s="16" t="n">
        <v>52055412</v>
      </c>
      <c r="G48" s="28" t="n">
        <f aca="false">F48/(A48*10000)</f>
        <v>0.826276380952381</v>
      </c>
    </row>
    <row r="49" customFormat="false" ht="15" hidden="false" customHeight="false" outlineLevel="0" collapsed="false">
      <c r="A49" s="16" t="n">
        <v>6400</v>
      </c>
      <c r="B49" s="16" t="n">
        <v>5333333</v>
      </c>
      <c r="C49" s="16" t="n">
        <v>498825</v>
      </c>
      <c r="D49" s="16" t="n">
        <v>433730</v>
      </c>
      <c r="E49" s="16" t="n">
        <v>4400778</v>
      </c>
      <c r="F49" s="16" t="n">
        <v>52809336</v>
      </c>
      <c r="G49" s="28" t="n">
        <f aca="false">F49/(A49*10000)</f>
        <v>0.825145875</v>
      </c>
    </row>
    <row r="50" customFormat="false" ht="15" hidden="false" customHeight="false" outlineLevel="0" collapsed="false">
      <c r="A50" s="16" t="n">
        <v>6500</v>
      </c>
      <c r="B50" s="16" t="n">
        <v>5416667</v>
      </c>
      <c r="C50" s="16" t="n">
        <v>506924</v>
      </c>
      <c r="D50" s="16" t="n">
        <v>446139</v>
      </c>
      <c r="E50" s="16" t="n">
        <v>4463604</v>
      </c>
      <c r="F50" s="16" t="n">
        <v>53563248</v>
      </c>
      <c r="G50" s="28" t="n">
        <f aca="false">F50/(A50*10000)</f>
        <v>0.824049969230769</v>
      </c>
    </row>
    <row r="51" customFormat="false" ht="15" hidden="false" customHeight="false" outlineLevel="0" collapsed="false">
      <c r="A51" s="16" t="n">
        <v>6600</v>
      </c>
      <c r="B51" s="16" t="n">
        <v>5500000</v>
      </c>
      <c r="C51" s="16" t="n">
        <v>515021</v>
      </c>
      <c r="D51" s="16" t="n">
        <v>458549</v>
      </c>
      <c r="E51" s="16" t="n">
        <v>4526430</v>
      </c>
      <c r="F51" s="16" t="n">
        <v>54317160</v>
      </c>
      <c r="G51" s="28" t="n">
        <f aca="false">F51/(A51*10000)</f>
        <v>0.822987272727273</v>
      </c>
    </row>
    <row r="52" customFormat="false" ht="15" hidden="false" customHeight="false" outlineLevel="0" collapsed="false">
      <c r="A52" s="16" t="n">
        <v>6700</v>
      </c>
      <c r="B52" s="16" t="n">
        <v>5583333</v>
      </c>
      <c r="C52" s="16" t="n">
        <v>523119</v>
      </c>
      <c r="D52" s="16" t="n">
        <v>470958</v>
      </c>
      <c r="E52" s="16" t="n">
        <v>4589256</v>
      </c>
      <c r="F52" s="16" t="n">
        <v>55071072</v>
      </c>
      <c r="G52" s="28" t="n">
        <f aca="false">F52/(A52*10000)</f>
        <v>0.821956298507463</v>
      </c>
    </row>
    <row r="53" customFormat="false" ht="15" hidden="false" customHeight="false" outlineLevel="0" collapsed="false">
      <c r="A53" s="16" t="n">
        <v>6800</v>
      </c>
      <c r="B53" s="16" t="n">
        <v>5666667</v>
      </c>
      <c r="C53" s="16" t="n">
        <v>531218</v>
      </c>
      <c r="D53" s="16" t="n">
        <v>483368</v>
      </c>
      <c r="E53" s="16" t="n">
        <v>4652081</v>
      </c>
      <c r="F53" s="16" t="n">
        <v>55824972</v>
      </c>
      <c r="G53" s="28" t="n">
        <f aca="false">F53/(A53*10000)</f>
        <v>0.820955470588235</v>
      </c>
    </row>
    <row r="54" customFormat="false" ht="15" hidden="false" customHeight="false" outlineLevel="0" collapsed="false">
      <c r="A54" s="16" t="n">
        <v>6900</v>
      </c>
      <c r="B54" s="16" t="n">
        <v>5750000</v>
      </c>
      <c r="C54" s="16" t="n">
        <v>539315</v>
      </c>
      <c r="D54" s="16" t="n">
        <v>495777</v>
      </c>
      <c r="E54" s="16" t="n">
        <v>4714908</v>
      </c>
      <c r="F54" s="16" t="n">
        <v>56578896</v>
      </c>
      <c r="G54" s="28" t="n">
        <f aca="false">F54/(A54*10000)</f>
        <v>0.819984</v>
      </c>
    </row>
    <row r="55" customFormat="false" ht="15" hidden="false" customHeight="false" outlineLevel="0" collapsed="false">
      <c r="A55" s="29" t="n">
        <v>7000</v>
      </c>
      <c r="B55" s="29" t="n">
        <v>5833333</v>
      </c>
      <c r="C55" s="29" t="n">
        <v>547412</v>
      </c>
      <c r="D55" s="29" t="n">
        <v>508187</v>
      </c>
      <c r="E55" s="29" t="n">
        <v>4777734</v>
      </c>
      <c r="F55" s="29" t="n">
        <v>57332808</v>
      </c>
      <c r="G55" s="30" t="n">
        <f aca="false">F55/(A55*10000)</f>
        <v>0.819040114285714</v>
      </c>
    </row>
    <row r="56" customFormat="false" ht="15" hidden="false" customHeight="false" outlineLevel="0" collapsed="false">
      <c r="A56" s="16" t="n">
        <v>7100</v>
      </c>
      <c r="B56" s="16" t="n">
        <v>5916667</v>
      </c>
      <c r="C56" s="16" t="n">
        <v>555511</v>
      </c>
      <c r="D56" s="16" t="n">
        <v>526053</v>
      </c>
      <c r="E56" s="16" t="n">
        <v>4835103</v>
      </c>
      <c r="F56" s="16" t="n">
        <v>58021236</v>
      </c>
      <c r="G56" s="28" t="n">
        <f aca="false">F56/(A56*10000)</f>
        <v>0.817200507042254</v>
      </c>
    </row>
    <row r="57" customFormat="false" ht="15" hidden="false" customHeight="false" outlineLevel="0" collapsed="false">
      <c r="A57" s="16" t="n">
        <v>7200</v>
      </c>
      <c r="B57" s="16" t="n">
        <v>6000000</v>
      </c>
      <c r="C57" s="16" t="n">
        <v>563608</v>
      </c>
      <c r="D57" s="16" t="n">
        <v>545908</v>
      </c>
      <c r="E57" s="16" t="n">
        <v>4890484</v>
      </c>
      <c r="F57" s="16" t="n">
        <v>58685808</v>
      </c>
      <c r="G57" s="28" t="n">
        <f aca="false">F57/(A57*10000)</f>
        <v>0.815080666666667</v>
      </c>
    </row>
    <row r="58" customFormat="false" ht="15" hidden="false" customHeight="false" outlineLevel="0" collapsed="false">
      <c r="A58" s="16" t="n">
        <v>7300</v>
      </c>
      <c r="B58" s="16" t="n">
        <v>6083333</v>
      </c>
      <c r="C58" s="16" t="n">
        <v>571706</v>
      </c>
      <c r="D58" s="16" t="n">
        <v>580429</v>
      </c>
      <c r="E58" s="16" t="n">
        <v>4931198</v>
      </c>
      <c r="F58" s="16" t="n">
        <v>59174376</v>
      </c>
      <c r="G58" s="28" t="n">
        <f aca="false">F58/(A58*10000)</f>
        <v>0.810607890410959</v>
      </c>
    </row>
    <row r="59" customFormat="false" ht="15" hidden="false" customHeight="false" outlineLevel="0" collapsed="false">
      <c r="A59" s="16" t="n">
        <v>7400</v>
      </c>
      <c r="B59" s="16" t="n">
        <v>6166667</v>
      </c>
      <c r="C59" s="16" t="n">
        <v>579805</v>
      </c>
      <c r="D59" s="16" t="n">
        <v>600284</v>
      </c>
      <c r="E59" s="16" t="n">
        <v>4986578</v>
      </c>
      <c r="F59" s="16" t="n">
        <v>59838936</v>
      </c>
      <c r="G59" s="28" t="n">
        <f aca="false">F59/(A59*10000)</f>
        <v>0.80863427027027</v>
      </c>
    </row>
    <row r="60" customFormat="false" ht="15" hidden="false" customHeight="false" outlineLevel="0" collapsed="false">
      <c r="A60" s="16" t="n">
        <v>7500</v>
      </c>
      <c r="B60" s="16" t="n">
        <v>6250000</v>
      </c>
      <c r="C60" s="16" t="n">
        <v>587902</v>
      </c>
      <c r="D60" s="16" t="n">
        <v>620139</v>
      </c>
      <c r="E60" s="16" t="n">
        <v>5041959</v>
      </c>
      <c r="F60" s="16" t="n">
        <v>60503508</v>
      </c>
      <c r="G60" s="28" t="n">
        <f aca="false">F60/(A60*10000)</f>
        <v>0.80671344</v>
      </c>
    </row>
    <row r="61" customFormat="false" ht="15" hidden="false" customHeight="false" outlineLevel="0" collapsed="false">
      <c r="A61" s="16" t="n">
        <v>7600</v>
      </c>
      <c r="B61" s="16" t="n">
        <v>6333333</v>
      </c>
      <c r="C61" s="16" t="n">
        <v>595999</v>
      </c>
      <c r="D61" s="16" t="n">
        <v>639994</v>
      </c>
      <c r="E61" s="16" t="n">
        <v>5097340</v>
      </c>
      <c r="F61" s="16" t="n">
        <v>61168080</v>
      </c>
      <c r="G61" s="28" t="n">
        <f aca="false">F61/(A61*10000)</f>
        <v>0.804843157894737</v>
      </c>
    </row>
    <row r="62" customFormat="false" ht="15" hidden="false" customHeight="false" outlineLevel="0" collapsed="false">
      <c r="A62" s="16" t="n">
        <v>7700</v>
      </c>
      <c r="B62" s="16" t="n">
        <v>6416667</v>
      </c>
      <c r="C62" s="16" t="n">
        <v>604097</v>
      </c>
      <c r="D62" s="16" t="n">
        <v>659849</v>
      </c>
      <c r="E62" s="16" t="n">
        <v>5152721</v>
      </c>
      <c r="F62" s="16" t="n">
        <v>61832652</v>
      </c>
      <c r="G62" s="28" t="n">
        <f aca="false">F62/(A62*10000)</f>
        <v>0.803021454545455</v>
      </c>
    </row>
    <row r="63" customFormat="false" ht="15" hidden="false" customHeight="false" outlineLevel="0" collapsed="false">
      <c r="A63" s="16" t="n">
        <v>7800</v>
      </c>
      <c r="B63" s="16" t="n">
        <v>6500000</v>
      </c>
      <c r="C63" s="16" t="n">
        <v>612195</v>
      </c>
      <c r="D63" s="16" t="n">
        <v>679704</v>
      </c>
      <c r="E63" s="16" t="n">
        <v>5208101</v>
      </c>
      <c r="F63" s="16" t="n">
        <v>62497212</v>
      </c>
      <c r="G63" s="28" t="n">
        <f aca="false">F63/(A63*10000)</f>
        <v>0.801246307692308</v>
      </c>
    </row>
    <row r="64" customFormat="false" ht="15" hidden="false" customHeight="false" outlineLevel="0" collapsed="false">
      <c r="A64" s="16" t="n">
        <v>7900</v>
      </c>
      <c r="B64" s="16" t="n">
        <v>6583333</v>
      </c>
      <c r="C64" s="16" t="n">
        <v>620293</v>
      </c>
      <c r="D64" s="16" t="n">
        <v>699559</v>
      </c>
      <c r="E64" s="16" t="n">
        <v>5263481</v>
      </c>
      <c r="F64" s="16" t="n">
        <v>63161772</v>
      </c>
      <c r="G64" s="28" t="n">
        <f aca="false">F64/(A64*10000)</f>
        <v>0.799516101265823</v>
      </c>
    </row>
    <row r="65" customFormat="false" ht="15" hidden="false" customHeight="false" outlineLevel="0" collapsed="false">
      <c r="A65" s="29" t="n">
        <v>8000</v>
      </c>
      <c r="B65" s="29" t="n">
        <v>6666667</v>
      </c>
      <c r="C65" s="29" t="n">
        <v>628391</v>
      </c>
      <c r="D65" s="29" t="n">
        <v>719414</v>
      </c>
      <c r="E65" s="29" t="n">
        <v>5318862</v>
      </c>
      <c r="F65" s="29" t="n">
        <v>63826344</v>
      </c>
      <c r="G65" s="30" t="n">
        <f aca="false">F65/(A65*10000)</f>
        <v>0.7978293</v>
      </c>
    </row>
    <row r="66" customFormat="false" ht="15" hidden="false" customHeight="false" outlineLevel="0" collapsed="false">
      <c r="A66" s="16" t="n">
        <v>8100</v>
      </c>
      <c r="B66" s="16" t="n">
        <v>6750000</v>
      </c>
      <c r="C66" s="16" t="n">
        <v>636489</v>
      </c>
      <c r="D66" s="16" t="n">
        <v>739269</v>
      </c>
      <c r="E66" s="16" t="n">
        <v>5374242</v>
      </c>
      <c r="F66" s="16" t="n">
        <v>64490904</v>
      </c>
      <c r="G66" s="28" t="n">
        <f aca="false">F66/(A66*10000)</f>
        <v>0.796184</v>
      </c>
    </row>
    <row r="67" customFormat="false" ht="15" hidden="false" customHeight="false" outlineLevel="0" collapsed="false">
      <c r="A67" s="16" t="n">
        <v>8200</v>
      </c>
      <c r="B67" s="16" t="n">
        <v>6833333</v>
      </c>
      <c r="C67" s="16" t="n">
        <v>642528</v>
      </c>
      <c r="D67" s="16" t="n">
        <v>759668</v>
      </c>
      <c r="E67" s="16" t="n">
        <v>5431137</v>
      </c>
      <c r="F67" s="16" t="n">
        <v>65173644</v>
      </c>
      <c r="G67" s="28" t="n">
        <f aca="false">F67/(A67*10000)</f>
        <v>0.794800536585366</v>
      </c>
    </row>
    <row r="68" customFormat="false" ht="15" hidden="false" customHeight="false" outlineLevel="0" collapsed="false">
      <c r="A68" s="16" t="n">
        <v>8300</v>
      </c>
      <c r="B68" s="16" t="n">
        <v>6916667</v>
      </c>
      <c r="C68" s="16" t="n">
        <v>646667</v>
      </c>
      <c r="D68" s="16" t="n">
        <v>780568</v>
      </c>
      <c r="E68" s="16" t="n">
        <v>5489432</v>
      </c>
      <c r="F68" s="16" t="n">
        <v>65873184</v>
      </c>
      <c r="G68" s="28" t="n">
        <f aca="false">F68/(A68*10000)</f>
        <v>0.793652819277108</v>
      </c>
    </row>
    <row r="69" customFormat="false" ht="15" hidden="false" customHeight="false" outlineLevel="0" collapsed="false">
      <c r="A69" s="16" t="n">
        <v>8400</v>
      </c>
      <c r="B69" s="16" t="n">
        <v>7000000</v>
      </c>
      <c r="C69" s="16" t="n">
        <v>650807</v>
      </c>
      <c r="D69" s="16" t="n">
        <v>801468</v>
      </c>
      <c r="E69" s="16" t="n">
        <v>5547725</v>
      </c>
      <c r="F69" s="16" t="n">
        <v>66572700</v>
      </c>
      <c r="G69" s="28" t="n">
        <f aca="false">F69/(A69*10000)</f>
        <v>0.792532142857143</v>
      </c>
    </row>
    <row r="70" customFormat="false" ht="15" hidden="false" customHeight="false" outlineLevel="0" collapsed="false">
      <c r="A70" s="16" t="n">
        <v>8500</v>
      </c>
      <c r="B70" s="16" t="n">
        <v>7083333</v>
      </c>
      <c r="C70" s="16" t="n">
        <v>654947</v>
      </c>
      <c r="D70" s="16" t="n">
        <v>822368</v>
      </c>
      <c r="E70" s="16" t="n">
        <v>5606018</v>
      </c>
      <c r="F70" s="16" t="n">
        <v>67272216</v>
      </c>
      <c r="G70" s="28" t="n">
        <f aca="false">F70/(A70*10000)</f>
        <v>0.791437835294118</v>
      </c>
    </row>
    <row r="71" customFormat="false" ht="15" hidden="false" customHeight="false" outlineLevel="0" collapsed="false">
      <c r="A71" s="16" t="n">
        <v>8600</v>
      </c>
      <c r="B71" s="16" t="n">
        <v>7166667</v>
      </c>
      <c r="C71" s="16" t="n">
        <v>659086</v>
      </c>
      <c r="D71" s="16" t="n">
        <v>843268</v>
      </c>
      <c r="E71" s="16" t="n">
        <v>5664313</v>
      </c>
      <c r="F71" s="16" t="n">
        <v>67971756</v>
      </c>
      <c r="G71" s="28" t="n">
        <f aca="false">F71/(A71*10000)</f>
        <v>0.790369255813954</v>
      </c>
    </row>
    <row r="72" customFormat="false" ht="15" hidden="false" customHeight="false" outlineLevel="0" collapsed="false">
      <c r="A72" s="16" t="n">
        <v>8700</v>
      </c>
      <c r="B72" s="16" t="n">
        <v>7250000</v>
      </c>
      <c r="C72" s="16" t="n">
        <v>663226</v>
      </c>
      <c r="D72" s="16" t="n">
        <v>864168</v>
      </c>
      <c r="E72" s="16" t="n">
        <v>5722606</v>
      </c>
      <c r="F72" s="16" t="n">
        <v>68671272</v>
      </c>
      <c r="G72" s="28" t="n">
        <f aca="false">F72/(A72*10000)</f>
        <v>0.789324965517241</v>
      </c>
    </row>
    <row r="73" customFormat="false" ht="15" hidden="false" customHeight="false" outlineLevel="0" collapsed="false">
      <c r="A73" s="16" t="n">
        <v>8800</v>
      </c>
      <c r="B73" s="16" t="n">
        <v>7333333</v>
      </c>
      <c r="C73" s="16" t="n">
        <v>667365</v>
      </c>
      <c r="D73" s="16" t="n">
        <v>885068</v>
      </c>
      <c r="E73" s="16" t="n">
        <v>5780900</v>
      </c>
      <c r="F73" s="16" t="n">
        <v>69370800</v>
      </c>
      <c r="G73" s="28" t="n">
        <f aca="false">F73/(A73*10000)</f>
        <v>0.788304545454545</v>
      </c>
    </row>
    <row r="74" customFormat="false" ht="15" hidden="false" customHeight="false" outlineLevel="0" collapsed="false">
      <c r="A74" s="16" t="n">
        <v>8900</v>
      </c>
      <c r="B74" s="16" t="n">
        <v>7416667</v>
      </c>
      <c r="C74" s="16" t="n">
        <v>671504</v>
      </c>
      <c r="D74" s="16" t="n">
        <v>905968</v>
      </c>
      <c r="E74" s="16" t="n">
        <v>5839195</v>
      </c>
      <c r="F74" s="16" t="n">
        <v>70070340</v>
      </c>
      <c r="G74" s="28" t="n">
        <f aca="false">F74/(A74*10000)</f>
        <v>0.787307191011236</v>
      </c>
    </row>
    <row r="75" customFormat="false" ht="15" hidden="false" customHeight="false" outlineLevel="0" collapsed="false">
      <c r="A75" s="29" t="n">
        <v>9000</v>
      </c>
      <c r="B75" s="29" t="n">
        <v>7500000</v>
      </c>
      <c r="C75" s="29" t="n">
        <v>675644</v>
      </c>
      <c r="D75" s="29" t="n">
        <v>926868</v>
      </c>
      <c r="E75" s="29" t="n">
        <v>5897488</v>
      </c>
      <c r="F75" s="29" t="n">
        <v>70769856</v>
      </c>
      <c r="G75" s="30" t="n">
        <f aca="false">F75/(A75*10000)</f>
        <v>0.786331733333333</v>
      </c>
    </row>
    <row r="76" customFormat="false" ht="15" hidden="false" customHeight="false" outlineLevel="0" collapsed="false">
      <c r="A76" s="16" t="n">
        <v>9100</v>
      </c>
      <c r="B76" s="16" t="n">
        <v>7583333</v>
      </c>
      <c r="C76" s="16" t="n">
        <v>679784</v>
      </c>
      <c r="D76" s="16" t="n">
        <v>947768</v>
      </c>
      <c r="E76" s="16" t="n">
        <v>5955781</v>
      </c>
      <c r="F76" s="16" t="n">
        <v>71469372</v>
      </c>
      <c r="G76" s="28" t="n">
        <f aca="false">F76/(A76*10000)</f>
        <v>0.785377714285714</v>
      </c>
    </row>
    <row r="77" customFormat="false" ht="15" hidden="false" customHeight="false" outlineLevel="0" collapsed="false">
      <c r="A77" s="16" t="n">
        <v>9200</v>
      </c>
      <c r="B77" s="16" t="n">
        <v>7666667</v>
      </c>
      <c r="C77" s="16" t="n">
        <v>683923</v>
      </c>
      <c r="D77" s="16" t="n">
        <v>968668</v>
      </c>
      <c r="E77" s="16" t="n">
        <v>6014076</v>
      </c>
      <c r="F77" s="16" t="n">
        <v>72168912</v>
      </c>
      <c r="G77" s="28" t="n">
        <f aca="false">F77/(A77*10000)</f>
        <v>0.784444695652174</v>
      </c>
    </row>
    <row r="78" customFormat="false" ht="15" hidden="false" customHeight="false" outlineLevel="0" collapsed="false">
      <c r="A78" s="16" t="n">
        <v>9300</v>
      </c>
      <c r="B78" s="16" t="n">
        <v>7750000</v>
      </c>
      <c r="C78" s="16" t="n">
        <v>688063</v>
      </c>
      <c r="D78" s="16" t="n">
        <v>989568</v>
      </c>
      <c r="E78" s="16" t="n">
        <v>6072369</v>
      </c>
      <c r="F78" s="16" t="n">
        <v>72868428</v>
      </c>
      <c r="G78" s="28" t="n">
        <f aca="false">F78/(A78*10000)</f>
        <v>0.783531483870968</v>
      </c>
    </row>
    <row r="79" customFormat="false" ht="15" hidden="false" customHeight="false" outlineLevel="0" collapsed="false">
      <c r="A79" s="16" t="n">
        <v>9400</v>
      </c>
      <c r="B79" s="16" t="n">
        <v>7833333</v>
      </c>
      <c r="C79" s="16" t="n">
        <v>692202</v>
      </c>
      <c r="D79" s="16" t="n">
        <v>1010468</v>
      </c>
      <c r="E79" s="16" t="n">
        <v>6130663</v>
      </c>
      <c r="F79" s="16" t="n">
        <v>73567956</v>
      </c>
      <c r="G79" s="28" t="n">
        <f aca="false">F79/(A79*10000)</f>
        <v>0.782637829787234</v>
      </c>
    </row>
    <row r="80" customFormat="false" ht="15" hidden="false" customHeight="false" outlineLevel="0" collapsed="false">
      <c r="A80" s="16" t="n">
        <v>9500</v>
      </c>
      <c r="B80" s="16" t="n">
        <v>7916667</v>
      </c>
      <c r="C80" s="16" t="n">
        <v>696341</v>
      </c>
      <c r="D80" s="16" t="n">
        <v>1031368</v>
      </c>
      <c r="E80" s="16" t="n">
        <v>6188958</v>
      </c>
      <c r="F80" s="16" t="n">
        <v>74267496</v>
      </c>
      <c r="G80" s="28" t="n">
        <f aca="false">F80/(A80*10000)</f>
        <v>0.781763115789474</v>
      </c>
    </row>
    <row r="81" customFormat="false" ht="15" hidden="false" customHeight="false" outlineLevel="0" collapsed="false">
      <c r="A81" s="16" t="n">
        <v>9600</v>
      </c>
      <c r="B81" s="16" t="n">
        <v>8000000</v>
      </c>
      <c r="C81" s="16" t="n">
        <v>700481</v>
      </c>
      <c r="D81" s="16" t="n">
        <v>1052268</v>
      </c>
      <c r="E81" s="16" t="n">
        <v>6247251</v>
      </c>
      <c r="F81" s="16" t="n">
        <v>74967012</v>
      </c>
      <c r="G81" s="28" t="n">
        <f aca="false">F81/(A81*10000)</f>
        <v>0.780906375</v>
      </c>
    </row>
    <row r="82" customFormat="false" ht="15" hidden="false" customHeight="false" outlineLevel="0" collapsed="false">
      <c r="A82" s="16" t="n">
        <v>9700</v>
      </c>
      <c r="B82" s="16" t="n">
        <v>8083333</v>
      </c>
      <c r="C82" s="16" t="n">
        <v>704621</v>
      </c>
      <c r="D82" s="16" t="n">
        <v>1073168</v>
      </c>
      <c r="E82" s="16" t="n">
        <v>6305544</v>
      </c>
      <c r="F82" s="16" t="n">
        <v>75666528</v>
      </c>
      <c r="G82" s="28" t="n">
        <f aca="false">F82/(A82*10000)</f>
        <v>0.780067298969072</v>
      </c>
    </row>
    <row r="83" customFormat="false" ht="15" hidden="false" customHeight="false" outlineLevel="0" collapsed="false">
      <c r="A83" s="16" t="n">
        <v>9800</v>
      </c>
      <c r="B83" s="16" t="n">
        <v>8166667</v>
      </c>
      <c r="C83" s="16" t="n">
        <v>708760</v>
      </c>
      <c r="D83" s="16" t="n">
        <v>1094068</v>
      </c>
      <c r="E83" s="16" t="n">
        <v>6363839</v>
      </c>
      <c r="F83" s="16" t="n">
        <v>76366068</v>
      </c>
      <c r="G83" s="28" t="n">
        <f aca="false">F83/(A83*10000)</f>
        <v>0.779245591836735</v>
      </c>
    </row>
    <row r="84" customFormat="false" ht="15" hidden="false" customHeight="false" outlineLevel="0" collapsed="false">
      <c r="A84" s="16" t="n">
        <v>9900</v>
      </c>
      <c r="B84" s="16" t="n">
        <v>8250000</v>
      </c>
      <c r="C84" s="16" t="n">
        <v>712900</v>
      </c>
      <c r="D84" s="16" t="n">
        <v>1114968</v>
      </c>
      <c r="E84" s="16" t="n">
        <v>6422132</v>
      </c>
      <c r="F84" s="16" t="n">
        <v>77065584</v>
      </c>
      <c r="G84" s="28" t="n">
        <f aca="false">F84/(A84*10000)</f>
        <v>0.778440242424243</v>
      </c>
    </row>
    <row r="85" customFormat="false" ht="15" hidden="false" customHeight="false" outlineLevel="0" collapsed="false">
      <c r="A85" s="29" t="n">
        <v>10000</v>
      </c>
      <c r="B85" s="29" t="n">
        <v>8333333</v>
      </c>
      <c r="C85" s="29" t="n">
        <v>717038</v>
      </c>
      <c r="D85" s="29" t="n">
        <v>1135868</v>
      </c>
      <c r="E85" s="29" t="n">
        <v>6480427</v>
      </c>
      <c r="F85" s="29" t="n">
        <v>77765124</v>
      </c>
      <c r="G85" s="30" t="n">
        <f aca="false">F85/(A85*10000)</f>
        <v>0.77765124</v>
      </c>
    </row>
  </sheetData>
  <autoFilter ref="A4:G85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20"/>
  </cols>
  <sheetData>
    <row r="1" customFormat="false" ht="19.7" hidden="false" customHeight="false" outlineLevel="0" collapsed="false">
      <c r="A1" s="31" t="s">
        <v>52</v>
      </c>
    </row>
    <row r="2" customFormat="false" ht="15" hidden="false" customHeight="false" outlineLevel="0" collapsed="false">
      <c r="A2" s="2" t="s">
        <v>53</v>
      </c>
    </row>
    <row r="4" customFormat="false" ht="15" hidden="false" customHeight="false" outlineLevel="0" collapsed="false">
      <c r="A4" s="3" t="s">
        <v>54</v>
      </c>
      <c r="B4" s="4" t="n">
        <v>300000000</v>
      </c>
    </row>
    <row r="5" customFormat="false" ht="15" hidden="false" customHeight="false" outlineLevel="0" collapsed="false">
      <c r="A5" s="3" t="s">
        <v>55</v>
      </c>
      <c r="B5" s="32" t="n">
        <v>0.045</v>
      </c>
    </row>
    <row r="6" customFormat="false" ht="15" hidden="false" customHeight="false" outlineLevel="0" collapsed="false">
      <c r="A6" s="3" t="s">
        <v>56</v>
      </c>
      <c r="B6" s="4" t="n">
        <v>30</v>
      </c>
    </row>
    <row r="7" customFormat="false" ht="15" hidden="false" customHeight="false" outlineLevel="0" collapsed="false">
      <c r="A7" s="7" t="s">
        <v>57</v>
      </c>
      <c r="B7" s="33" t="n">
        <f aca="false">B5/12</f>
        <v>0.00375</v>
      </c>
    </row>
    <row r="8" customFormat="false" ht="15" hidden="false" customHeight="false" outlineLevel="0" collapsed="false">
      <c r="A8" s="7" t="s">
        <v>58</v>
      </c>
      <c r="B8" s="34" t="n">
        <f aca="false">B6*12</f>
        <v>360</v>
      </c>
    </row>
    <row r="10" customFormat="false" ht="15" hidden="false" customHeight="false" outlineLevel="0" collapsed="false">
      <c r="A10" s="12" t="s">
        <v>13</v>
      </c>
      <c r="B10" s="12" t="s">
        <v>59</v>
      </c>
      <c r="C10" s="12" t="s">
        <v>60</v>
      </c>
      <c r="D10" s="12" t="s">
        <v>61</v>
      </c>
    </row>
    <row r="11" customFormat="false" ht="15" hidden="false" customHeight="false" outlineLevel="0" collapsed="false">
      <c r="A11" s="13" t="s">
        <v>62</v>
      </c>
      <c r="B11" s="14" t="n">
        <f aca="false">-PMT($B$7,$B$8,$B$4)</f>
        <v>1520055.92947764</v>
      </c>
      <c r="C11" s="14" t="n">
        <f aca="false">$B$4/$B$8+$B$4*$B$7</f>
        <v>1958333.33333333</v>
      </c>
      <c r="D11" s="14" t="n">
        <f aca="false">$B$4*$B$7</f>
        <v>1125000</v>
      </c>
    </row>
    <row r="12" customFormat="false" ht="15" hidden="false" customHeight="false" outlineLevel="0" collapsed="false">
      <c r="A12" s="13" t="s">
        <v>63</v>
      </c>
      <c r="B12" s="14" t="n">
        <f aca="false">-PMT($B$7,$B$8,$B$4)</f>
        <v>1520055.92947764</v>
      </c>
      <c r="C12" s="14" t="n">
        <f aca="false">$B$4/$B$8+($B$4/$B$8)*$B$7</f>
        <v>836458.333333333</v>
      </c>
      <c r="D12" s="14" t="n">
        <f aca="false">$B$4+$B$4*$B$7</f>
        <v>301125000</v>
      </c>
    </row>
    <row r="13" customFormat="false" ht="15" hidden="false" customHeight="false" outlineLevel="0" collapsed="false">
      <c r="A13" s="13" t="s">
        <v>64</v>
      </c>
      <c r="B13" s="14" t="n">
        <f aca="false">-PMT($B$7,$B$8,$B$4)*$B$8</f>
        <v>547220134.611951</v>
      </c>
      <c r="C13" s="14" t="n">
        <f aca="false">$B$4+C14</f>
        <v>503062500</v>
      </c>
      <c r="D13" s="14" t="n">
        <f aca="false">$B$4+D14</f>
        <v>705000000</v>
      </c>
    </row>
    <row r="14" customFormat="false" ht="15" hidden="false" customHeight="false" outlineLevel="0" collapsed="false">
      <c r="A14" s="21" t="s">
        <v>65</v>
      </c>
      <c r="B14" s="22" t="n">
        <f aca="false">B13-$B$4</f>
        <v>247220134.611951</v>
      </c>
      <c r="C14" s="22" t="n">
        <f aca="false">$B$4*$B$7*($B$8+1)/2</f>
        <v>203062500</v>
      </c>
      <c r="D14" s="22" t="n">
        <f aca="false">$B$4*$B$7*$B$8</f>
        <v>405000000</v>
      </c>
    </row>
    <row r="15" customFormat="false" ht="15" hidden="false" customHeight="false" outlineLevel="0" collapsed="false">
      <c r="A15" s="21" t="s">
        <v>66</v>
      </c>
      <c r="B15" s="22" t="n">
        <f aca="false">0</f>
        <v>0</v>
      </c>
      <c r="C15" s="22" t="n">
        <f aca="false">$B$14-C14</f>
        <v>44157634.6119511</v>
      </c>
      <c r="D15" s="22" t="n">
        <f aca="false">$B$14-D14</f>
        <v>-157779865.388049</v>
      </c>
    </row>
    <row r="17" customFormat="false" ht="15" hidden="false" customHeight="true" outlineLevel="0" collapsed="false">
      <c r="A17" s="24" t="s">
        <v>67</v>
      </c>
      <c r="B17" s="24"/>
      <c r="C17" s="24"/>
      <c r="D17" s="24"/>
    </row>
    <row r="18" customFormat="false" ht="15" hidden="false" customHeight="false" outlineLevel="0" collapsed="false">
      <c r="A18" s="24"/>
      <c r="B18" s="24"/>
      <c r="C18" s="24"/>
      <c r="D18" s="24"/>
    </row>
    <row r="19" customFormat="false" ht="15" hidden="false" customHeight="false" outlineLevel="0" collapsed="false">
      <c r="A19" s="24"/>
      <c r="B19" s="24"/>
      <c r="C19" s="24"/>
      <c r="D19" s="24"/>
    </row>
    <row r="20" customFormat="false" ht="15" hidden="false" customHeight="false" outlineLevel="0" collapsed="false">
      <c r="A20" s="24"/>
      <c r="B20" s="24"/>
      <c r="C20" s="24"/>
      <c r="D20" s="24"/>
    </row>
    <row r="21" customFormat="false" ht="15" hidden="false" customHeight="false" outlineLevel="0" collapsed="false">
      <c r="A21" s="24"/>
      <c r="B21" s="24"/>
      <c r="C21" s="24"/>
      <c r="D21" s="24"/>
    </row>
    <row r="22" customFormat="false" ht="15" hidden="false" customHeight="false" outlineLevel="0" collapsed="false">
      <c r="A22" s="24"/>
      <c r="B22" s="24"/>
      <c r="C22" s="24"/>
      <c r="D22" s="24"/>
    </row>
    <row r="23" customFormat="false" ht="15" hidden="false" customHeight="false" outlineLevel="0" collapsed="false">
      <c r="A23" s="24"/>
      <c r="B23" s="24"/>
      <c r="C23" s="24"/>
      <c r="D23" s="24"/>
    </row>
  </sheetData>
  <mergeCells count="1">
    <mergeCell ref="A17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0"/>
    <col collapsed="false" customWidth="true" hidden="false" outlineLevel="0" max="3" min="3" style="0" width="62"/>
    <col collapsed="false" customWidth="true" hidden="false" outlineLevel="0" max="4" min="4" style="0" width="26"/>
  </cols>
  <sheetData>
    <row r="1" customFormat="false" ht="19.7" hidden="false" customHeight="false" outlineLevel="0" collapsed="false">
      <c r="A1" s="31" t="s">
        <v>68</v>
      </c>
    </row>
    <row r="2" customFormat="false" ht="128.35" hidden="false" customHeight="false" outlineLevel="0" collapsed="false">
      <c r="A2" s="35" t="s">
        <v>69</v>
      </c>
    </row>
    <row r="4" customFormat="false" ht="15" hidden="false" customHeight="false" outlineLevel="0" collapsed="false">
      <c r="A4" s="12" t="s">
        <v>70</v>
      </c>
      <c r="B4" s="12" t="s">
        <v>71</v>
      </c>
      <c r="C4" s="12" t="s">
        <v>72</v>
      </c>
      <c r="D4" s="12" t="s">
        <v>73</v>
      </c>
    </row>
    <row r="5" customFormat="false" ht="15" hidden="false" customHeight="false" outlineLevel="0" collapsed="false">
      <c r="A5" s="36"/>
      <c r="B5" s="36"/>
      <c r="C5" s="37" t="s">
        <v>74</v>
      </c>
      <c r="D5" s="36"/>
    </row>
    <row r="6" customFormat="false" ht="15" hidden="false" customHeight="false" outlineLevel="0" collapsed="false">
      <c r="A6" s="38" t="s">
        <v>75</v>
      </c>
      <c r="B6" s="39" t="s">
        <v>76</v>
      </c>
      <c r="C6" s="40" t="s">
        <v>77</v>
      </c>
      <c r="D6" s="13"/>
    </row>
    <row r="7" customFormat="false" ht="15" hidden="false" customHeight="false" outlineLevel="0" collapsed="false">
      <c r="A7" s="38" t="s">
        <v>75</v>
      </c>
      <c r="B7" s="39" t="s">
        <v>76</v>
      </c>
      <c r="C7" s="40" t="s">
        <v>78</v>
      </c>
      <c r="D7" s="13"/>
    </row>
    <row r="8" customFormat="false" ht="15" hidden="false" customHeight="false" outlineLevel="0" collapsed="false">
      <c r="A8" s="38" t="s">
        <v>75</v>
      </c>
      <c r="B8" s="39" t="s">
        <v>76</v>
      </c>
      <c r="C8" s="41" t="s">
        <v>79</v>
      </c>
      <c r="D8" s="13"/>
    </row>
    <row r="9" customFormat="false" ht="15" hidden="false" customHeight="false" outlineLevel="0" collapsed="false">
      <c r="A9" s="36"/>
      <c r="B9" s="36"/>
      <c r="C9" s="37" t="s">
        <v>80</v>
      </c>
      <c r="D9" s="36"/>
    </row>
    <row r="10" customFormat="false" ht="15" hidden="false" customHeight="false" outlineLevel="0" collapsed="false">
      <c r="A10" s="38" t="s">
        <v>81</v>
      </c>
      <c r="B10" s="39" t="s">
        <v>76</v>
      </c>
      <c r="C10" s="40" t="s">
        <v>82</v>
      </c>
      <c r="D10" s="13"/>
    </row>
    <row r="11" customFormat="false" ht="15" hidden="false" customHeight="false" outlineLevel="0" collapsed="false">
      <c r="A11" s="38" t="s">
        <v>81</v>
      </c>
      <c r="B11" s="39" t="s">
        <v>76</v>
      </c>
      <c r="C11" s="41" t="s">
        <v>83</v>
      </c>
      <c r="D11" s="13"/>
    </row>
    <row r="12" customFormat="false" ht="15" hidden="false" customHeight="false" outlineLevel="0" collapsed="false">
      <c r="A12" s="38" t="s">
        <v>81</v>
      </c>
      <c r="B12" s="39" t="s">
        <v>76</v>
      </c>
      <c r="C12" s="40" t="s">
        <v>84</v>
      </c>
      <c r="D12" s="13"/>
    </row>
    <row r="13" customFormat="false" ht="15" hidden="false" customHeight="false" outlineLevel="0" collapsed="false">
      <c r="A13" s="38" t="s">
        <v>81</v>
      </c>
      <c r="B13" s="39" t="s">
        <v>76</v>
      </c>
      <c r="C13" s="41" t="s">
        <v>85</v>
      </c>
      <c r="D13" s="13"/>
    </row>
    <row r="14" customFormat="false" ht="15" hidden="false" customHeight="false" outlineLevel="0" collapsed="false">
      <c r="A14" s="38" t="s">
        <v>86</v>
      </c>
      <c r="B14" s="39" t="s">
        <v>76</v>
      </c>
      <c r="C14" s="40" t="s">
        <v>87</v>
      </c>
      <c r="D14" s="13"/>
    </row>
    <row r="15" customFormat="false" ht="15" hidden="false" customHeight="false" outlineLevel="0" collapsed="false">
      <c r="A15" s="36"/>
      <c r="B15" s="36"/>
      <c r="C15" s="37" t="s">
        <v>88</v>
      </c>
      <c r="D15" s="36"/>
    </row>
    <row r="16" customFormat="false" ht="15" hidden="false" customHeight="false" outlineLevel="0" collapsed="false">
      <c r="A16" s="38" t="s">
        <v>89</v>
      </c>
      <c r="B16" s="39" t="s">
        <v>76</v>
      </c>
      <c r="C16" s="40" t="s">
        <v>90</v>
      </c>
      <c r="D16" s="13"/>
    </row>
    <row r="17" customFormat="false" ht="15" hidden="false" customHeight="false" outlineLevel="0" collapsed="false">
      <c r="A17" s="38" t="s">
        <v>89</v>
      </c>
      <c r="B17" s="39" t="s">
        <v>76</v>
      </c>
      <c r="C17" s="40" t="s">
        <v>91</v>
      </c>
      <c r="D17" s="13"/>
    </row>
    <row r="18" customFormat="false" ht="15" hidden="false" customHeight="false" outlineLevel="0" collapsed="false">
      <c r="A18" s="38" t="s">
        <v>92</v>
      </c>
      <c r="B18" s="39" t="s">
        <v>76</v>
      </c>
      <c r="C18" s="40" t="s">
        <v>93</v>
      </c>
      <c r="D18" s="13"/>
    </row>
    <row r="19" customFormat="false" ht="15" hidden="false" customHeight="false" outlineLevel="0" collapsed="false">
      <c r="A19" s="38" t="s">
        <v>92</v>
      </c>
      <c r="B19" s="39" t="s">
        <v>76</v>
      </c>
      <c r="C19" s="40" t="s">
        <v>94</v>
      </c>
      <c r="D19" s="13"/>
    </row>
    <row r="20" customFormat="false" ht="15" hidden="false" customHeight="false" outlineLevel="0" collapsed="false">
      <c r="A20" s="38" t="s">
        <v>95</v>
      </c>
      <c r="B20" s="39" t="s">
        <v>76</v>
      </c>
      <c r="C20" s="40" t="s">
        <v>96</v>
      </c>
      <c r="D20" s="13"/>
    </row>
    <row r="21" customFormat="false" ht="15" hidden="false" customHeight="false" outlineLevel="0" collapsed="false">
      <c r="A21" s="38" t="s">
        <v>95</v>
      </c>
      <c r="B21" s="39" t="s">
        <v>76</v>
      </c>
      <c r="C21" s="40" t="s">
        <v>97</v>
      </c>
      <c r="D21" s="13"/>
    </row>
    <row r="22" customFormat="false" ht="15" hidden="false" customHeight="false" outlineLevel="0" collapsed="false">
      <c r="A22" s="38" t="s">
        <v>98</v>
      </c>
      <c r="B22" s="39" t="s">
        <v>76</v>
      </c>
      <c r="C22" s="40" t="s">
        <v>99</v>
      </c>
      <c r="D22" s="13"/>
    </row>
    <row r="23" customFormat="false" ht="15" hidden="false" customHeight="false" outlineLevel="0" collapsed="false">
      <c r="A23" s="38" t="s">
        <v>98</v>
      </c>
      <c r="B23" s="39" t="s">
        <v>76</v>
      </c>
      <c r="C23" s="40" t="s">
        <v>100</v>
      </c>
      <c r="D23" s="13"/>
    </row>
    <row r="24" customFormat="false" ht="15" hidden="false" customHeight="false" outlineLevel="0" collapsed="false">
      <c r="A24" s="38" t="s">
        <v>101</v>
      </c>
      <c r="B24" s="39" t="s">
        <v>76</v>
      </c>
      <c r="C24" s="40" t="s">
        <v>102</v>
      </c>
      <c r="D24" s="13"/>
    </row>
    <row r="25" customFormat="false" ht="15" hidden="false" customHeight="false" outlineLevel="0" collapsed="false">
      <c r="A25" s="36"/>
      <c r="B25" s="36"/>
      <c r="C25" s="42" t="s">
        <v>103</v>
      </c>
      <c r="D25" s="36"/>
    </row>
    <row r="26" customFormat="false" ht="15" hidden="false" customHeight="false" outlineLevel="0" collapsed="false">
      <c r="A26" s="38" t="s">
        <v>104</v>
      </c>
      <c r="B26" s="39" t="s">
        <v>76</v>
      </c>
      <c r="C26" s="40" t="s">
        <v>105</v>
      </c>
      <c r="D26" s="13"/>
    </row>
    <row r="27" customFormat="false" ht="15" hidden="false" customHeight="false" outlineLevel="0" collapsed="false">
      <c r="A27" s="38" t="s">
        <v>104</v>
      </c>
      <c r="B27" s="39" t="s">
        <v>76</v>
      </c>
      <c r="C27" s="40" t="s">
        <v>106</v>
      </c>
      <c r="D27" s="13"/>
    </row>
    <row r="30" customFormat="false" ht="15" hidden="false" customHeight="true" outlineLevel="0" collapsed="false">
      <c r="A30" s="24" t="s">
        <v>107</v>
      </c>
      <c r="B30" s="24"/>
      <c r="C30" s="24"/>
      <c r="D30" s="24"/>
    </row>
    <row r="31" customFormat="false" ht="15" hidden="false" customHeight="false" outlineLevel="0" collapsed="false">
      <c r="A31" s="24"/>
      <c r="B31" s="24"/>
      <c r="C31" s="24"/>
      <c r="D31" s="24"/>
    </row>
    <row r="32" customFormat="false" ht="15" hidden="false" customHeight="false" outlineLevel="0" collapsed="false">
      <c r="A32" s="24"/>
      <c r="B32" s="24"/>
      <c r="C32" s="24"/>
      <c r="D32" s="24"/>
    </row>
    <row r="33" customFormat="false" ht="15" hidden="false" customHeight="false" outlineLevel="0" collapsed="false">
      <c r="A33" s="24"/>
      <c r="B33" s="24"/>
      <c r="C33" s="24"/>
      <c r="D33" s="24"/>
    </row>
    <row r="34" customFormat="false" ht="15" hidden="false" customHeight="false" outlineLevel="0" collapsed="false">
      <c r="A34" s="24"/>
      <c r="B34" s="24"/>
      <c r="C34" s="24"/>
      <c r="D34" s="24"/>
    </row>
  </sheetData>
  <mergeCells count="1">
    <mergeCell ref="A30:D34"/>
  </mergeCells>
  <dataValidations count="1">
    <dataValidation allowBlank="true" errorStyle="stop" operator="between" showDropDown="false" showErrorMessage="false" showInputMessage="false" sqref="B6:B8 B10:B14 B16:B24 B26:B27" type="list">
      <formula1>"미확인,확인중,완료,해당없음"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2026-08-09T12:16:49Z</dcterms:created>
  <dc:creator>openpyxl</dc:creator>
  <dc:description/>
  <dc:language>en-US</dc:language>
  <cp:lastModifiedBy/>
  <dcterms:modified xsi:type="dcterms:W3CDTF">2026-08-09T12:16:49Z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